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://vr-one:81/AXYRvBkLkG5pe4d1quRCA/"/>
    </mc:Choice>
  </mc:AlternateContent>
  <xr:revisionPtr revIDLastSave="0" documentId="8_{49A371CD-BDF5-467A-BD33-599B0DD4162B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2020 1. janúar" sheetId="4" r:id="rId1"/>
    <sheet name="2020 1. apríl" sheetId="5" r:id="rId2"/>
    <sheet name="2021" sheetId="6" r:id="rId3"/>
    <sheet name="2022" sheetId="7" r:id="rId4"/>
    <sheet name="2022 1. apríl" sheetId="8" r:id="rId5"/>
    <sheet name="2022 nóvember" sheetId="9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9" l="1"/>
  <c r="C40" i="9"/>
  <c r="C39" i="9"/>
  <c r="C38" i="9"/>
  <c r="C37" i="9"/>
  <c r="C49" i="9"/>
  <c r="C48" i="9"/>
  <c r="C47" i="9"/>
  <c r="C46" i="9"/>
  <c r="C32" i="9"/>
  <c r="C31" i="9"/>
  <c r="C33" i="9"/>
  <c r="C21" i="9"/>
  <c r="C20" i="9"/>
  <c r="C19" i="9"/>
  <c r="C18" i="9"/>
  <c r="C26" i="9"/>
  <c r="D46" i="9" l="1"/>
  <c r="F46" i="9" s="1"/>
  <c r="H46" i="9"/>
  <c r="I46" i="9"/>
  <c r="D47" i="9"/>
  <c r="E47" i="9" s="1"/>
  <c r="H47" i="9"/>
  <c r="I47" i="9"/>
  <c r="D48" i="9"/>
  <c r="E48" i="9" s="1"/>
  <c r="H48" i="9"/>
  <c r="I48" i="9"/>
  <c r="D49" i="9"/>
  <c r="H49" i="9"/>
  <c r="I49" i="9"/>
  <c r="I45" i="9"/>
  <c r="H45" i="9"/>
  <c r="D45" i="9"/>
  <c r="G45" i="9" s="1"/>
  <c r="H8" i="9"/>
  <c r="F45" i="9"/>
  <c r="E45" i="9"/>
  <c r="C45" i="9"/>
  <c r="F38" i="9"/>
  <c r="G38" i="9"/>
  <c r="H38" i="9"/>
  <c r="D39" i="9"/>
  <c r="E39" i="9"/>
  <c r="F39" i="9"/>
  <c r="G39" i="9"/>
  <c r="H39" i="9"/>
  <c r="E40" i="9"/>
  <c r="D40" i="9"/>
  <c r="G41" i="9"/>
  <c r="D41" i="9"/>
  <c r="E41" i="9"/>
  <c r="F41" i="9"/>
  <c r="H37" i="9"/>
  <c r="G37" i="9"/>
  <c r="F37" i="9"/>
  <c r="E37" i="9"/>
  <c r="D37" i="9"/>
  <c r="D31" i="9"/>
  <c r="E31" i="9"/>
  <c r="F31" i="9"/>
  <c r="G31" i="9"/>
  <c r="H31" i="9"/>
  <c r="E32" i="9"/>
  <c r="D32" i="9"/>
  <c r="G32" i="9"/>
  <c r="H32" i="9"/>
  <c r="G33" i="9"/>
  <c r="D33" i="9"/>
  <c r="H30" i="9"/>
  <c r="G30" i="9"/>
  <c r="F30" i="9"/>
  <c r="E30" i="9"/>
  <c r="D30" i="9"/>
  <c r="C30" i="9"/>
  <c r="D26" i="9"/>
  <c r="E26" i="9"/>
  <c r="F26" i="9"/>
  <c r="G26" i="9"/>
  <c r="H26" i="9"/>
  <c r="H25" i="9"/>
  <c r="G25" i="9"/>
  <c r="F25" i="9"/>
  <c r="E25" i="9"/>
  <c r="D25" i="9"/>
  <c r="C25" i="9"/>
  <c r="D18" i="9"/>
  <c r="E18" i="9"/>
  <c r="F18" i="9"/>
  <c r="G18" i="9"/>
  <c r="H18" i="9"/>
  <c r="D19" i="9"/>
  <c r="E19" i="9"/>
  <c r="F19" i="9"/>
  <c r="G19" i="9"/>
  <c r="H19" i="9"/>
  <c r="E20" i="9"/>
  <c r="D20" i="9"/>
  <c r="G21" i="9"/>
  <c r="D21" i="9"/>
  <c r="E21" i="9"/>
  <c r="F21" i="9"/>
  <c r="C17" i="9"/>
  <c r="D17" i="9" s="1"/>
  <c r="F17" i="9"/>
  <c r="G17" i="9"/>
  <c r="H17" i="9"/>
  <c r="D6" i="9"/>
  <c r="E6" i="9"/>
  <c r="F6" i="9"/>
  <c r="G6" i="9"/>
  <c r="H6" i="9"/>
  <c r="D7" i="9"/>
  <c r="E7" i="9"/>
  <c r="F7" i="9"/>
  <c r="G7" i="9"/>
  <c r="H7" i="9"/>
  <c r="D8" i="9"/>
  <c r="E8" i="9"/>
  <c r="F8" i="9"/>
  <c r="G8" i="9"/>
  <c r="D9" i="9"/>
  <c r="E9" i="9"/>
  <c r="F9" i="9"/>
  <c r="G9" i="9"/>
  <c r="H9" i="9"/>
  <c r="D10" i="9"/>
  <c r="E10" i="9"/>
  <c r="F10" i="9"/>
  <c r="G10" i="9"/>
  <c r="H10" i="9"/>
  <c r="D11" i="9"/>
  <c r="E11" i="9"/>
  <c r="F11" i="9"/>
  <c r="G11" i="9"/>
  <c r="H11" i="9"/>
  <c r="D12" i="9"/>
  <c r="E12" i="9"/>
  <c r="F12" i="9"/>
  <c r="G12" i="9"/>
  <c r="H12" i="9"/>
  <c r="D13" i="9"/>
  <c r="E13" i="9"/>
  <c r="F13" i="9"/>
  <c r="G13" i="9"/>
  <c r="H13" i="9"/>
  <c r="H5" i="9"/>
  <c r="G5" i="9"/>
  <c r="F5" i="9"/>
  <c r="E5" i="9"/>
  <c r="D5" i="9"/>
  <c r="C13" i="9"/>
  <c r="C12" i="9"/>
  <c r="C11" i="9"/>
  <c r="C10" i="9"/>
  <c r="C9" i="9"/>
  <c r="G47" i="9" l="1"/>
  <c r="E49" i="9"/>
  <c r="G49" i="9"/>
  <c r="G46" i="9"/>
  <c r="F48" i="9"/>
  <c r="G48" i="9"/>
  <c r="E46" i="9"/>
  <c r="F49" i="9"/>
  <c r="F47" i="9"/>
  <c r="E38" i="9"/>
  <c r="H40" i="9"/>
  <c r="D38" i="9"/>
  <c r="G40" i="9"/>
  <c r="H41" i="9"/>
  <c r="F40" i="9"/>
  <c r="F33" i="9"/>
  <c r="E33" i="9"/>
  <c r="H33" i="9"/>
  <c r="F32" i="9"/>
  <c r="H20" i="9"/>
  <c r="G20" i="9"/>
  <c r="H21" i="9"/>
  <c r="F20" i="9"/>
  <c r="E17" i="9"/>
  <c r="C5" i="9"/>
  <c r="C8" i="9"/>
  <c r="C6" i="9"/>
  <c r="C7" i="9"/>
  <c r="B53" i="8" l="1"/>
  <c r="B52" i="8"/>
  <c r="C38" i="4" l="1"/>
  <c r="C39" i="4"/>
  <c r="C40" i="4"/>
  <c r="C41" i="4"/>
  <c r="C37" i="4"/>
  <c r="D38" i="4"/>
  <c r="D39" i="4"/>
  <c r="D40" i="4"/>
  <c r="D41" i="4"/>
  <c r="E38" i="4"/>
  <c r="E39" i="4"/>
  <c r="E40" i="4"/>
  <c r="E41" i="4"/>
  <c r="F38" i="4"/>
  <c r="F39" i="4"/>
  <c r="F40" i="4"/>
  <c r="F41" i="4"/>
  <c r="G38" i="4"/>
  <c r="G39" i="4"/>
  <c r="G40" i="4"/>
  <c r="G41" i="4"/>
  <c r="G37" i="4"/>
  <c r="F37" i="4"/>
  <c r="E37" i="4"/>
  <c r="D37" i="4"/>
  <c r="G38" i="5" l="1"/>
  <c r="G39" i="5"/>
  <c r="G40" i="5"/>
  <c r="G41" i="5"/>
  <c r="G37" i="5"/>
  <c r="F38" i="5"/>
  <c r="F39" i="5"/>
  <c r="F40" i="5"/>
  <c r="F41" i="5"/>
  <c r="F37" i="5"/>
  <c r="E38" i="5"/>
  <c r="E39" i="5"/>
  <c r="E40" i="5"/>
  <c r="E41" i="5"/>
  <c r="E37" i="5"/>
  <c r="D38" i="5"/>
  <c r="D39" i="5"/>
  <c r="D40" i="5"/>
  <c r="D41" i="5"/>
  <c r="D37" i="5"/>
</calcChain>
</file>

<file path=xl/sharedStrings.xml><?xml version="1.0" encoding="utf-8"?>
<sst xmlns="http://schemas.openxmlformats.org/spreadsheetml/2006/main" count="485" uniqueCount="47">
  <si>
    <t>Afgreiðslufólk í verslunum</t>
  </si>
  <si>
    <t>14 ára unglingar</t>
  </si>
  <si>
    <t>15 ára unglingar</t>
  </si>
  <si>
    <t>16 ára unglingar</t>
  </si>
  <si>
    <t>17 ára unglingar</t>
  </si>
  <si>
    <t>Byrjunarlaun</t>
  </si>
  <si>
    <t>Eftir 6 mánuði í fyrirtæki</t>
  </si>
  <si>
    <t>Eftir 1 ár í fyrirtæki</t>
  </si>
  <si>
    <t>Eftir 2 ár í fyrirtæki</t>
  </si>
  <si>
    <t>Eftir 5 ár í fyrirtæki</t>
  </si>
  <si>
    <t>Dagvinna</t>
  </si>
  <si>
    <t>Eftirvinna</t>
  </si>
  <si>
    <t>Næturvinna</t>
  </si>
  <si>
    <t>Yfirvinna</t>
  </si>
  <si>
    <t>Sérþjálfaðir starfsmenn verslana</t>
  </si>
  <si>
    <t>Skrifstofufólk</t>
  </si>
  <si>
    <t>Eftir 3 ár í starfsgrein</t>
  </si>
  <si>
    <t xml:space="preserve">Desemberuppbót </t>
  </si>
  <si>
    <t>Orlofsuppbót</t>
  </si>
  <si>
    <t>Lyfjatæknar</t>
  </si>
  <si>
    <t>Eftir 6 mánuði í starfsgrein</t>
  </si>
  <si>
    <t>Gestamóttaka</t>
  </si>
  <si>
    <t>Eftir 1 ár í starfsgrein</t>
  </si>
  <si>
    <t>33% álag</t>
  </si>
  <si>
    <t>45% álag</t>
  </si>
  <si>
    <t>90% álag</t>
  </si>
  <si>
    <t>Mán.laun</t>
  </si>
  <si>
    <t>Stórh.álag</t>
  </si>
  <si>
    <t>Kjarasamningur VR og SA</t>
  </si>
  <si>
    <t>Launataxtar 1. apríl 2020</t>
  </si>
  <si>
    <t>Launataxtar 1. janúar 2020</t>
  </si>
  <si>
    <r>
      <t>Byrjunarlaun</t>
    </r>
    <r>
      <rPr>
        <vertAlign val="superscript"/>
        <sz val="12"/>
        <rFont val="Calibri"/>
        <family val="2"/>
        <scheme val="minor"/>
      </rPr>
      <t>1</t>
    </r>
  </si>
  <si>
    <t>Launataxtar 1. janúar 2021</t>
  </si>
  <si>
    <t>Launataxtar 1. janúar 2022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</si>
  <si>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Sjá nánar um byrjunarlaun í gr. 1.1.2. í kjarasamningi VR við SA</t>
    </r>
  </si>
  <si>
    <t xml:space="preserve">1. maí 2020 kemur til viðbótar launaauki miðað við hagvaxtarauka fyrra árs ásamt launaþróunarhækkun skv. ákv. skilyrðum. </t>
  </si>
  <si>
    <t xml:space="preserve">1. maí 2021 kemur til viðbótar launaauki miðað við hagvaxtarauka fyrra árs ásamt launaþróunarhækkun skv. ákv. skilyrðum. </t>
  </si>
  <si>
    <t xml:space="preserve">1. maí 2022 kemur til viðbótar launaauki miðað við hagvaxtarauka fyrra árs ásamt launaþróunarhækkun skv. ákv. skilyrðum. </t>
  </si>
  <si>
    <t xml:space="preserve">1. maí 2023 kemur til viðbótar launaauki miðað við hagvaxtarauka fyrra árs ásamt launaþróunarhækkun skv. ákv. skilyrðum. </t>
  </si>
  <si>
    <r>
      <t xml:space="preserve">Afþreyingar- og ferðaþjónustufyrirtæki, samsett störf </t>
    </r>
    <r>
      <rPr>
        <b/>
        <vertAlign val="superscript"/>
        <sz val="14"/>
        <rFont val="Calibri"/>
        <family val="2"/>
        <scheme val="minor"/>
      </rPr>
      <t>2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</si>
  <si>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Ef samið er í ráðningarsamningi um vinnuskyldu á skilgreindum dögum skv. gr. 2.3.1. í kjarasamningi er greitt 45% álag og</t>
    </r>
  </si>
  <si>
    <t xml:space="preserve">  90% álag á skilgreindum dögum skv. gr. 2.3.2. í kjarasamningi ásamt vetrarfríi. </t>
  </si>
  <si>
    <t>Launataxtar 1. apríl 2022</t>
  </si>
  <si>
    <t xml:space="preserve">Í mars 2023 er metinn launaauki miðað við hagvaxtarauka fyrra árs ásamt launaþróunarhækkun skv. ákv. skilyrðum. </t>
  </si>
  <si>
    <t>Launataxtar 1. nóvember 2022</t>
  </si>
  <si>
    <t>Kjarasamningur VR/LÍV og SA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</si>
  <si>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Sjá nánar um byrjunarlaun í gr. 1.1.2. í kjarasamningi VR/LÍV við 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</si>
</sst>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r"/>
  </numFmts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0" xfId="0" applyFont="1"/>
    <xf numFmtId="4" fontId="2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0" fontId="2" fillId="0" borderId="0" xfId="0" applyNumberFormat="1" applyFon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z9WcvNCPkCAnwdOD483Ww1/Launat&#246;flur%202019%20-%202022.grunn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2019"/>
      <sheetName val="2020 1. janúar"/>
      <sheetName val="2020 1. apríl"/>
      <sheetName val="2021"/>
      <sheetName val="2022"/>
      <sheetName val="2022 apríl"/>
      <sheetName val="2022 nóvember"/>
    </sheetNames>
    <sheetDataSet>
      <sheetData sheetId="0">
        <row r="363">
          <cell r="B363">
            <v>53000</v>
          </cell>
        </row>
        <row r="364">
          <cell r="B364">
            <v>98000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showGridLines="0" topLeftCell="A22" zoomScaleNormal="100" workbookViewId="0">
      <selection activeCell="F48" sqref="F48"/>
    </sheetView>
  </sheetViews>
  <sheetFormatPr defaultRowHeight="15" x14ac:dyDescent="0.25"/>
  <cols>
    <col min="1" max="1" width="27" style="2" customWidth="1"/>
    <col min="2" max="7" width="12.28515625" style="2" customWidth="1"/>
    <col min="8" max="8" width="11.5703125" style="2" customWidth="1"/>
    <col min="9" max="9" width="11.5703125" style="2" bestFit="1" customWidth="1"/>
    <col min="10" max="10" width="13.42578125" style="2" bestFit="1" customWidth="1"/>
    <col min="11" max="11" width="24.140625" style="2" customWidth="1"/>
    <col min="12" max="12" width="13.7109375" style="2" bestFit="1" customWidth="1"/>
    <col min="13" max="13" width="11.5703125" style="2" bestFit="1" customWidth="1"/>
    <col min="14" max="14" width="10.140625" style="2" bestFit="1" customWidth="1"/>
    <col min="15" max="15" width="12.140625" style="2" bestFit="1" customWidth="1"/>
    <col min="16" max="16" width="9.28515625" style="2" bestFit="1" customWidth="1"/>
    <col min="17" max="17" width="15.42578125" style="2" bestFit="1" customWidth="1"/>
    <col min="18" max="16384" width="9.140625" style="2"/>
  </cols>
  <sheetData>
    <row r="1" spans="1:11" ht="26.25" x14ac:dyDescent="0.4">
      <c r="A1" s="11" t="s">
        <v>28</v>
      </c>
      <c r="G1" s="13" t="s">
        <v>30</v>
      </c>
    </row>
    <row r="2" spans="1:11" x14ac:dyDescent="0.25">
      <c r="J2" s="3"/>
      <c r="K2" s="5"/>
    </row>
    <row r="3" spans="1:11" ht="18.75" x14ac:dyDescent="0.3">
      <c r="A3" s="9" t="s">
        <v>0</v>
      </c>
      <c r="D3" s="14"/>
      <c r="E3" s="14"/>
      <c r="J3" s="3"/>
    </row>
    <row r="4" spans="1:11" ht="15.75" x14ac:dyDescent="0.25">
      <c r="B4" s="7" t="s">
        <v>26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27</v>
      </c>
      <c r="J4" s="3"/>
    </row>
    <row r="5" spans="1:11" ht="15.75" x14ac:dyDescent="0.25">
      <c r="A5" s="6" t="s">
        <v>1</v>
      </c>
      <c r="B5" s="1">
        <v>178193</v>
      </c>
      <c r="C5" s="1">
        <v>1061.0515660354888</v>
      </c>
      <c r="D5" s="1">
        <v>1467.4193549999998</v>
      </c>
      <c r="E5" s="1">
        <v>1572.3750320000001</v>
      </c>
      <c r="F5" s="1">
        <v>1850.5343050000001</v>
      </c>
      <c r="G5" s="1">
        <v>2450.1537499999999</v>
      </c>
      <c r="H5" s="5"/>
      <c r="I5" s="3"/>
      <c r="J5" s="3"/>
    </row>
    <row r="6" spans="1:11" ht="15.75" x14ac:dyDescent="0.25">
      <c r="A6" s="6" t="s">
        <v>2</v>
      </c>
      <c r="B6" s="1">
        <v>204060</v>
      </c>
      <c r="C6" s="1">
        <v>1215.0768131475527</v>
      </c>
      <c r="D6" s="1">
        <v>1680.4340999999999</v>
      </c>
      <c r="E6" s="1">
        <v>1800.62544</v>
      </c>
      <c r="F6" s="1">
        <v>2119.1631000000002</v>
      </c>
      <c r="G6" s="1">
        <v>2805.8249999999998</v>
      </c>
      <c r="H6" s="5"/>
      <c r="I6" s="3"/>
      <c r="J6" s="3"/>
    </row>
    <row r="7" spans="1:11" ht="15.75" x14ac:dyDescent="0.25">
      <c r="A7" s="6" t="s">
        <v>3</v>
      </c>
      <c r="B7" s="1">
        <v>241423</v>
      </c>
      <c r="C7" s="1">
        <v>1437.5550791949506</v>
      </c>
      <c r="D7" s="1">
        <v>1988.1184049999997</v>
      </c>
      <c r="E7" s="1">
        <v>2130.3165520000002</v>
      </c>
      <c r="F7" s="1">
        <v>2507.1778549999999</v>
      </c>
      <c r="G7" s="1">
        <v>3319.5662499999999</v>
      </c>
      <c r="H7" s="5"/>
      <c r="I7" s="3"/>
      <c r="J7" s="3"/>
    </row>
    <row r="8" spans="1:11" ht="15.75" x14ac:dyDescent="0.25">
      <c r="A8" s="6" t="s">
        <v>4</v>
      </c>
      <c r="B8" s="1">
        <v>255793</v>
      </c>
      <c r="C8" s="1">
        <v>1523.1213528641181</v>
      </c>
      <c r="D8" s="1">
        <v>2106.4553549999996</v>
      </c>
      <c r="E8" s="1">
        <v>2257.117432</v>
      </c>
      <c r="F8" s="1">
        <v>2656.4103049999999</v>
      </c>
      <c r="G8" s="1">
        <v>3517.1537499999999</v>
      </c>
      <c r="H8" s="5"/>
      <c r="I8" s="3"/>
      <c r="J8" s="3"/>
    </row>
    <row r="9" spans="1:11" ht="18" x14ac:dyDescent="0.25">
      <c r="A9" s="6" t="s">
        <v>31</v>
      </c>
      <c r="B9" s="1">
        <v>287408</v>
      </c>
      <c r="C9" s="1">
        <v>1711.373109443849</v>
      </c>
      <c r="D9" s="1">
        <v>2366.8048799999997</v>
      </c>
      <c r="E9" s="1">
        <v>2536.0881920000002</v>
      </c>
      <c r="F9" s="1">
        <v>2984.7320800000002</v>
      </c>
      <c r="G9" s="1">
        <v>3951.86</v>
      </c>
      <c r="H9" s="5"/>
      <c r="I9" s="3"/>
      <c r="J9" s="3"/>
    </row>
    <row r="10" spans="1:11" ht="15.75" x14ac:dyDescent="0.25">
      <c r="A10" s="6" t="s">
        <v>6</v>
      </c>
      <c r="B10" s="1">
        <v>293497</v>
      </c>
      <c r="C10" s="1">
        <v>1747.6301059902346</v>
      </c>
      <c r="D10" s="1">
        <v>2416.9477949999996</v>
      </c>
      <c r="E10" s="1">
        <v>2589.817528</v>
      </c>
      <c r="F10" s="1">
        <v>3047.9663449999998</v>
      </c>
      <c r="G10" s="1">
        <v>4035.5837500000002</v>
      </c>
      <c r="H10" s="5"/>
      <c r="I10" s="3"/>
      <c r="J10" s="3"/>
    </row>
    <row r="11" spans="1:11" ht="15.75" x14ac:dyDescent="0.25">
      <c r="A11" s="6" t="s">
        <v>7</v>
      </c>
      <c r="B11" s="1">
        <v>295067</v>
      </c>
      <c r="C11" s="1">
        <v>1756.9786828629274</v>
      </c>
      <c r="D11" s="1">
        <v>2429.8767449999996</v>
      </c>
      <c r="E11" s="1">
        <v>2603.6712080000002</v>
      </c>
      <c r="F11" s="1">
        <v>3064.2707949999999</v>
      </c>
      <c r="G11" s="1">
        <v>4057.1712499999999</v>
      </c>
      <c r="H11" s="5"/>
      <c r="I11" s="3"/>
      <c r="J11" s="3"/>
    </row>
    <row r="12" spans="1:11" ht="15.75" x14ac:dyDescent="0.25">
      <c r="A12" s="6" t="s">
        <v>8</v>
      </c>
      <c r="B12" s="1">
        <v>303792</v>
      </c>
      <c r="C12" s="1">
        <v>1808.931761343337</v>
      </c>
      <c r="D12" s="1">
        <v>2501.7271199999996</v>
      </c>
      <c r="E12" s="1">
        <v>2680.6606080000001</v>
      </c>
      <c r="F12" s="1">
        <v>3154.8799199999999</v>
      </c>
      <c r="G12" s="1">
        <v>4177.1400000000003</v>
      </c>
      <c r="H12" s="5"/>
      <c r="I12" s="3"/>
      <c r="J12" s="3"/>
    </row>
    <row r="13" spans="1:11" ht="15.75" x14ac:dyDescent="0.25">
      <c r="A13" s="6" t="s">
        <v>9</v>
      </c>
      <c r="B13" s="1">
        <v>308530</v>
      </c>
      <c r="C13" s="1">
        <v>1837.144218173157</v>
      </c>
      <c r="D13" s="1">
        <v>2540.7445499999999</v>
      </c>
      <c r="E13" s="1">
        <v>2722.4687200000003</v>
      </c>
      <c r="F13" s="1">
        <v>3204.0840499999999</v>
      </c>
      <c r="G13" s="1">
        <v>4242.2875000000004</v>
      </c>
      <c r="H13" s="5"/>
      <c r="I13" s="3"/>
      <c r="J13" s="3"/>
    </row>
    <row r="14" spans="1:11" ht="9" customHeight="1" x14ac:dyDescent="0.25">
      <c r="B14" s="1"/>
      <c r="I14" s="3"/>
      <c r="J14" s="3"/>
    </row>
    <row r="15" spans="1:11" ht="18.75" x14ac:dyDescent="0.3">
      <c r="A15" s="9" t="s">
        <v>14</v>
      </c>
      <c r="B15" s="5"/>
      <c r="C15" s="5"/>
      <c r="D15" s="5"/>
      <c r="E15" s="5"/>
      <c r="F15" s="5"/>
      <c r="G15" s="5"/>
      <c r="H15" s="5"/>
      <c r="I15" s="3"/>
      <c r="J15" s="3"/>
    </row>
    <row r="16" spans="1:11" ht="15.75" x14ac:dyDescent="0.25">
      <c r="B16" s="7" t="s">
        <v>26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27</v>
      </c>
      <c r="I16" s="3"/>
      <c r="J16" s="3"/>
    </row>
    <row r="17" spans="1:10" ht="15.75" x14ac:dyDescent="0.25">
      <c r="A17" s="6" t="s">
        <v>5</v>
      </c>
      <c r="B17" s="1">
        <v>292689</v>
      </c>
      <c r="C17" s="1">
        <v>1742.8188638799572</v>
      </c>
      <c r="D17" s="1">
        <v>2410.2939149999997</v>
      </c>
      <c r="E17" s="1">
        <v>2582.6877359999999</v>
      </c>
      <c r="F17" s="1">
        <v>3039.5752649999999</v>
      </c>
      <c r="G17" s="1">
        <v>4024.4737500000001</v>
      </c>
      <c r="H17" s="5"/>
      <c r="I17" s="3"/>
      <c r="J17" s="3"/>
    </row>
    <row r="18" spans="1:10" ht="15.75" x14ac:dyDescent="0.25">
      <c r="A18" s="6" t="s">
        <v>6</v>
      </c>
      <c r="B18" s="1">
        <v>299652</v>
      </c>
      <c r="C18" s="1">
        <v>1784.2801000357272</v>
      </c>
      <c r="D18" s="1">
        <v>2467.6342199999999</v>
      </c>
      <c r="E18" s="1">
        <v>2644.1292480000002</v>
      </c>
      <c r="F18" s="1">
        <v>3111.8860199999999</v>
      </c>
      <c r="G18" s="1">
        <v>4120.2150000000001</v>
      </c>
      <c r="H18" s="5"/>
      <c r="I18" s="3"/>
      <c r="J18" s="3"/>
    </row>
    <row r="19" spans="1:10" ht="15.75" x14ac:dyDescent="0.25">
      <c r="A19" s="6" t="s">
        <v>7</v>
      </c>
      <c r="B19" s="1">
        <v>301295</v>
      </c>
      <c r="C19" s="1">
        <v>1794.0633559604621</v>
      </c>
      <c r="D19" s="1">
        <v>2481.1643249999997</v>
      </c>
      <c r="E19" s="1">
        <v>2658.6270800000002</v>
      </c>
      <c r="F19" s="1">
        <v>3128.9485749999999</v>
      </c>
      <c r="G19" s="1">
        <v>4142.8062499999996</v>
      </c>
      <c r="H19" s="5"/>
      <c r="I19" s="3"/>
      <c r="J19" s="3"/>
    </row>
    <row r="20" spans="1:10" ht="15.75" x14ac:dyDescent="0.25">
      <c r="A20" s="6" t="s">
        <v>8</v>
      </c>
      <c r="B20" s="1">
        <v>310415</v>
      </c>
      <c r="C20" s="1">
        <v>1848.3684649279505</v>
      </c>
      <c r="D20" s="1">
        <v>2556.2675249999998</v>
      </c>
      <c r="E20" s="1">
        <v>2739.10196</v>
      </c>
      <c r="F20" s="1">
        <v>3223.6597750000001</v>
      </c>
      <c r="G20" s="1">
        <v>4268.2062500000002</v>
      </c>
      <c r="H20" s="5"/>
      <c r="I20" s="3"/>
      <c r="J20" s="3"/>
    </row>
    <row r="21" spans="1:10" ht="15.75" x14ac:dyDescent="0.25">
      <c r="A21" s="6" t="s">
        <v>9</v>
      </c>
      <c r="B21" s="1">
        <v>315264</v>
      </c>
      <c r="C21" s="1">
        <v>1877.2418720971775</v>
      </c>
      <c r="D21" s="1">
        <v>2596.19904</v>
      </c>
      <c r="E21" s="1">
        <v>2781.8895360000001</v>
      </c>
      <c r="F21" s="1">
        <v>3274.0166399999998</v>
      </c>
      <c r="G21" s="1">
        <v>4334.88</v>
      </c>
      <c r="H21" s="5"/>
      <c r="I21" s="3"/>
      <c r="J21" s="3"/>
    </row>
    <row r="22" spans="1:10" ht="9" customHeight="1" x14ac:dyDescent="0.25">
      <c r="B22" s="1"/>
      <c r="I22" s="3"/>
      <c r="J22" s="3"/>
    </row>
    <row r="23" spans="1:10" ht="18.75" x14ac:dyDescent="0.3">
      <c r="A23" s="9" t="s">
        <v>15</v>
      </c>
      <c r="B23" s="5"/>
      <c r="C23" s="5"/>
      <c r="D23" s="5"/>
      <c r="E23" s="5"/>
      <c r="F23" s="5"/>
      <c r="G23" s="5"/>
      <c r="H23" s="5"/>
      <c r="I23" s="3"/>
      <c r="J23" s="3"/>
    </row>
    <row r="24" spans="1:10" ht="15.75" x14ac:dyDescent="0.25">
      <c r="B24" s="7" t="s">
        <v>26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27</v>
      </c>
      <c r="I24" s="3"/>
      <c r="J24" s="3"/>
    </row>
    <row r="25" spans="1:10" ht="15.75" x14ac:dyDescent="0.25">
      <c r="A25" s="6" t="s">
        <v>5</v>
      </c>
      <c r="B25" s="1">
        <v>317530</v>
      </c>
      <c r="C25" s="1">
        <v>1993.6585672129088</v>
      </c>
      <c r="D25" s="1">
        <v>2778.3875000000003</v>
      </c>
      <c r="E25" s="1">
        <v>2976.84375</v>
      </c>
      <c r="F25" s="1">
        <v>3297.5490500000001</v>
      </c>
      <c r="G25" s="1">
        <v>4366.0375000000004</v>
      </c>
      <c r="H25" s="5"/>
      <c r="I25" s="3"/>
      <c r="J25" s="3"/>
    </row>
    <row r="26" spans="1:10" ht="15.75" x14ac:dyDescent="0.25">
      <c r="A26" s="6" t="s">
        <v>16</v>
      </c>
      <c r="B26" s="1">
        <v>322189</v>
      </c>
      <c r="C26" s="1">
        <v>2022.9107804357379</v>
      </c>
      <c r="D26" s="1">
        <v>2819.1537500000004</v>
      </c>
      <c r="E26" s="1">
        <v>3020.5218749999999</v>
      </c>
      <c r="F26" s="1">
        <v>3345.932765</v>
      </c>
      <c r="G26" s="1">
        <v>4430.0987500000001</v>
      </c>
      <c r="H26" s="5"/>
      <c r="I26" s="3"/>
      <c r="J26" s="3"/>
    </row>
    <row r="27" spans="1:10" ht="9" customHeight="1" x14ac:dyDescent="0.25">
      <c r="B27" s="1"/>
      <c r="I27" s="3"/>
      <c r="J27" s="3"/>
    </row>
    <row r="28" spans="1:10" ht="18.75" x14ac:dyDescent="0.3">
      <c r="A28" s="9" t="s">
        <v>19</v>
      </c>
      <c r="I28" s="3"/>
      <c r="J28" s="3"/>
    </row>
    <row r="29" spans="1:10" ht="15.75" x14ac:dyDescent="0.25">
      <c r="B29" s="7" t="s">
        <v>26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27</v>
      </c>
      <c r="I29" s="3"/>
      <c r="J29" s="3"/>
    </row>
    <row r="30" spans="1:10" ht="15.75" x14ac:dyDescent="0.25">
      <c r="A30" s="6" t="s">
        <v>5</v>
      </c>
      <c r="B30" s="1">
        <v>310662</v>
      </c>
      <c r="C30" s="1">
        <v>1849.83922829582</v>
      </c>
      <c r="D30" s="1">
        <v>2558.3015699999996</v>
      </c>
      <c r="E30" s="1">
        <v>2741.2814880000001</v>
      </c>
      <c r="F30" s="1">
        <v>3226.22487</v>
      </c>
      <c r="G30" s="1">
        <v>4271.6025</v>
      </c>
      <c r="H30" s="5"/>
      <c r="I30" s="3"/>
      <c r="J30" s="3"/>
    </row>
    <row r="31" spans="1:10" ht="15.75" x14ac:dyDescent="0.25">
      <c r="A31" s="6" t="s">
        <v>20</v>
      </c>
      <c r="B31" s="1">
        <v>312444</v>
      </c>
      <c r="C31" s="1">
        <v>1860.4501607717043</v>
      </c>
      <c r="D31" s="1">
        <v>2572.9763399999997</v>
      </c>
      <c r="E31" s="1">
        <v>2757.0058560000002</v>
      </c>
      <c r="F31" s="1">
        <v>3244.7309399999999</v>
      </c>
      <c r="G31" s="1">
        <v>4296.1050000000005</v>
      </c>
      <c r="H31" s="5"/>
      <c r="I31" s="3"/>
      <c r="J31" s="3"/>
    </row>
    <row r="32" spans="1:10" ht="15.75" x14ac:dyDescent="0.25">
      <c r="A32" s="6" t="s">
        <v>16</v>
      </c>
      <c r="B32" s="1">
        <v>318232</v>
      </c>
      <c r="C32" s="1">
        <v>1894.9148505418602</v>
      </c>
      <c r="D32" s="1">
        <v>2620.6405199999999</v>
      </c>
      <c r="E32" s="1">
        <v>2808.0791680000002</v>
      </c>
      <c r="F32" s="1">
        <v>3304.83932</v>
      </c>
      <c r="G32" s="1">
        <v>4375.6899999999996</v>
      </c>
      <c r="H32" s="5"/>
      <c r="I32" s="3"/>
      <c r="J32" s="3"/>
    </row>
    <row r="33" spans="1:10" ht="15.75" x14ac:dyDescent="0.25">
      <c r="A33" s="6" t="s">
        <v>9</v>
      </c>
      <c r="B33" s="1">
        <v>326409</v>
      </c>
      <c r="C33" s="1">
        <v>1943.6048588781707</v>
      </c>
      <c r="D33" s="1">
        <v>2687.9781149999999</v>
      </c>
      <c r="E33" s="1">
        <v>2880.2330160000001</v>
      </c>
      <c r="F33" s="1">
        <v>3389.7574650000001</v>
      </c>
      <c r="G33" s="1">
        <v>4488.1237499999997</v>
      </c>
      <c r="H33" s="5"/>
      <c r="I33" s="3"/>
      <c r="J33" s="3"/>
    </row>
    <row r="34" spans="1:10" ht="9" customHeight="1" x14ac:dyDescent="0.25">
      <c r="B34" s="1"/>
      <c r="I34" s="3"/>
      <c r="J34" s="3"/>
    </row>
    <row r="35" spans="1:10" ht="21" x14ac:dyDescent="0.3">
      <c r="A35" s="9" t="s">
        <v>39</v>
      </c>
      <c r="J35" s="3"/>
    </row>
    <row r="36" spans="1:10" ht="15.75" x14ac:dyDescent="0.25">
      <c r="B36" s="7" t="s">
        <v>26</v>
      </c>
      <c r="C36" s="7" t="s">
        <v>10</v>
      </c>
      <c r="D36" s="7" t="s">
        <v>11</v>
      </c>
      <c r="E36" s="7" t="s">
        <v>12</v>
      </c>
      <c r="F36" s="7" t="s">
        <v>13</v>
      </c>
      <c r="G36" s="7" t="s">
        <v>27</v>
      </c>
      <c r="H36"/>
      <c r="I36"/>
    </row>
    <row r="37" spans="1:10" ht="15.75" x14ac:dyDescent="0.25">
      <c r="A37" s="6" t="s">
        <v>5</v>
      </c>
      <c r="B37" s="1">
        <v>303459</v>
      </c>
      <c r="C37" s="1">
        <f>+B37/167.94</f>
        <v>1806.9489103251162</v>
      </c>
      <c r="D37" s="1">
        <f>+B37*0.8235%</f>
        <v>2498.9848649999999</v>
      </c>
      <c r="E37" s="1">
        <f>+B37*0.8824%</f>
        <v>2677.7222160000001</v>
      </c>
      <c r="F37" s="1">
        <f>+B37*1.0385%</f>
        <v>3151.4217149999999</v>
      </c>
      <c r="G37" s="1">
        <f>+B37*1.375%</f>
        <v>4172.5612499999997</v>
      </c>
      <c r="H37"/>
      <c r="I37"/>
      <c r="J37" s="3"/>
    </row>
    <row r="38" spans="1:10" ht="15.75" x14ac:dyDescent="0.25">
      <c r="A38" s="6" t="s">
        <v>20</v>
      </c>
      <c r="B38" s="1">
        <v>307907</v>
      </c>
      <c r="C38" s="1">
        <f t="shared" ref="C38:C41" si="0">+B38/167.94</f>
        <v>1833.4345599618912</v>
      </c>
      <c r="D38" s="1">
        <f t="shared" ref="D38:D41" si="1">+B38*0.8235%</f>
        <v>2535.6141449999996</v>
      </c>
      <c r="E38" s="1">
        <f t="shared" ref="E38:E41" si="2">+B38*0.8824%</f>
        <v>2716.971368</v>
      </c>
      <c r="F38" s="1">
        <f t="shared" ref="F38:F41" si="3">+B38*1.0385%</f>
        <v>3197.6141950000001</v>
      </c>
      <c r="G38" s="1">
        <f t="shared" ref="G38:G41" si="4">+B38*1.375%</f>
        <v>4233.7212499999996</v>
      </c>
      <c r="H38"/>
      <c r="I38"/>
      <c r="J38" s="3"/>
    </row>
    <row r="39" spans="1:10" ht="15.75" x14ac:dyDescent="0.25">
      <c r="A39" s="6" t="s">
        <v>22</v>
      </c>
      <c r="B39" s="1">
        <v>313149</v>
      </c>
      <c r="C39" s="1">
        <f t="shared" si="0"/>
        <v>1864.6480886030724</v>
      </c>
      <c r="D39" s="1">
        <f t="shared" si="1"/>
        <v>2578.7820149999998</v>
      </c>
      <c r="E39" s="1">
        <f t="shared" si="2"/>
        <v>2763.226776</v>
      </c>
      <c r="F39" s="1">
        <f t="shared" si="3"/>
        <v>3252.052365</v>
      </c>
      <c r="G39" s="1">
        <f t="shared" si="4"/>
        <v>4305.7987499999999</v>
      </c>
      <c r="H39"/>
      <c r="I39"/>
      <c r="J39" s="3"/>
    </row>
    <row r="40" spans="1:10" ht="15.75" x14ac:dyDescent="0.25">
      <c r="A40" s="6" t="s">
        <v>16</v>
      </c>
      <c r="B40" s="1">
        <v>317530</v>
      </c>
      <c r="C40" s="1">
        <f t="shared" si="0"/>
        <v>1890.7347862331785</v>
      </c>
      <c r="D40" s="1">
        <f t="shared" si="1"/>
        <v>2614.8595499999997</v>
      </c>
      <c r="E40" s="1">
        <f t="shared" si="2"/>
        <v>2801.88472</v>
      </c>
      <c r="F40" s="1">
        <f t="shared" si="3"/>
        <v>3297.5490500000001</v>
      </c>
      <c r="G40" s="1">
        <f t="shared" si="4"/>
        <v>4366.0375000000004</v>
      </c>
      <c r="H40"/>
      <c r="I40"/>
      <c r="J40" s="3"/>
    </row>
    <row r="41" spans="1:10" ht="15.75" x14ac:dyDescent="0.25">
      <c r="A41" s="6" t="s">
        <v>9</v>
      </c>
      <c r="B41" s="1">
        <v>322189</v>
      </c>
      <c r="C41" s="1">
        <f t="shared" si="0"/>
        <v>1918.4768369655831</v>
      </c>
      <c r="D41" s="1">
        <f t="shared" si="1"/>
        <v>2653.2264149999996</v>
      </c>
      <c r="E41" s="1">
        <f t="shared" si="2"/>
        <v>2842.9957360000003</v>
      </c>
      <c r="F41" s="1">
        <f t="shared" si="3"/>
        <v>3345.932765</v>
      </c>
      <c r="G41" s="1">
        <f t="shared" si="4"/>
        <v>4430.0987500000001</v>
      </c>
      <c r="H41"/>
      <c r="I41"/>
      <c r="J41" s="3"/>
    </row>
    <row r="42" spans="1:10" ht="9" customHeight="1" x14ac:dyDescent="0.25">
      <c r="B42" s="1"/>
      <c r="I42" s="3"/>
      <c r="J42" s="3"/>
    </row>
    <row r="43" spans="1:10" ht="18.75" x14ac:dyDescent="0.3">
      <c r="A43" s="9" t="s">
        <v>21</v>
      </c>
      <c r="J43" s="3"/>
    </row>
    <row r="44" spans="1:10" ht="15.75" x14ac:dyDescent="0.25">
      <c r="B44" s="7" t="s">
        <v>26</v>
      </c>
      <c r="C44" s="7" t="s">
        <v>10</v>
      </c>
      <c r="D44" s="7" t="s">
        <v>23</v>
      </c>
      <c r="E44" s="7" t="s">
        <v>24</v>
      </c>
      <c r="F44" s="8" t="s">
        <v>25</v>
      </c>
      <c r="G44" s="7" t="s">
        <v>13</v>
      </c>
      <c r="H44" s="7" t="s">
        <v>27</v>
      </c>
    </row>
    <row r="45" spans="1:10" ht="15.75" x14ac:dyDescent="0.25">
      <c r="A45" s="6" t="s">
        <v>5</v>
      </c>
      <c r="B45" s="1">
        <v>303459</v>
      </c>
      <c r="C45" s="1">
        <v>1806.9489103251162</v>
      </c>
      <c r="D45" s="1">
        <v>2403.2420507324046</v>
      </c>
      <c r="E45" s="1">
        <v>2620.0759199714184</v>
      </c>
      <c r="F45" s="1">
        <v>3433.2029296177207</v>
      </c>
      <c r="G45" s="1">
        <v>3151.4217149999999</v>
      </c>
      <c r="H45" s="1">
        <v>4172.5612499999997</v>
      </c>
      <c r="I45" s="1"/>
      <c r="J45" s="3"/>
    </row>
    <row r="46" spans="1:10" ht="15.75" x14ac:dyDescent="0.25">
      <c r="A46" s="6" t="s">
        <v>20</v>
      </c>
      <c r="B46" s="1">
        <v>307907</v>
      </c>
      <c r="C46" s="1">
        <v>1833.4345599618912</v>
      </c>
      <c r="D46" s="1">
        <v>2438.4679647493153</v>
      </c>
      <c r="E46" s="1">
        <v>2658.480111944742</v>
      </c>
      <c r="F46" s="1">
        <v>3483.5256639275931</v>
      </c>
      <c r="G46" s="1">
        <v>3197.6141950000001</v>
      </c>
      <c r="H46" s="1">
        <v>4233.7212499999996</v>
      </c>
      <c r="I46" s="1"/>
      <c r="J46" s="3"/>
    </row>
    <row r="47" spans="1:10" ht="15.75" x14ac:dyDescent="0.25">
      <c r="A47" s="6" t="s">
        <v>22</v>
      </c>
      <c r="B47" s="1">
        <v>313149</v>
      </c>
      <c r="C47" s="1">
        <v>1864.6480886030724</v>
      </c>
      <c r="D47" s="1">
        <v>2479.9819578420866</v>
      </c>
      <c r="E47" s="1">
        <v>2703.7397284744548</v>
      </c>
      <c r="F47" s="1">
        <v>3542.8313683458373</v>
      </c>
      <c r="G47" s="1">
        <v>3252.052365</v>
      </c>
      <c r="H47" s="1">
        <v>4305.7987499999999</v>
      </c>
      <c r="I47" s="1"/>
      <c r="J47" s="3"/>
    </row>
    <row r="48" spans="1:10" ht="15.75" x14ac:dyDescent="0.25">
      <c r="A48" s="6" t="s">
        <v>16</v>
      </c>
      <c r="B48" s="1">
        <v>317530</v>
      </c>
      <c r="C48" s="1">
        <v>1890.7347862331785</v>
      </c>
      <c r="D48" s="1">
        <v>2514.6772656901276</v>
      </c>
      <c r="E48" s="1">
        <v>2741.5654400381086</v>
      </c>
      <c r="F48" s="1">
        <v>3592.3960938430391</v>
      </c>
      <c r="G48" s="1">
        <v>3297.5490500000001</v>
      </c>
      <c r="H48" s="1">
        <v>4366.0375000000004</v>
      </c>
      <c r="I48" s="1"/>
      <c r="J48" s="3"/>
    </row>
    <row r="49" spans="1:10" ht="15.75" x14ac:dyDescent="0.25">
      <c r="A49" s="6" t="s">
        <v>9</v>
      </c>
      <c r="B49" s="1">
        <v>322189</v>
      </c>
      <c r="C49" s="1">
        <v>1918.4768369655831</v>
      </c>
      <c r="D49" s="1">
        <v>2551.5741931642256</v>
      </c>
      <c r="E49" s="1">
        <v>2781.7914136000954</v>
      </c>
      <c r="F49" s="1">
        <v>3645.1059902346078</v>
      </c>
      <c r="G49" s="1">
        <v>3345.932765</v>
      </c>
      <c r="H49" s="1">
        <v>4430.0987500000001</v>
      </c>
      <c r="I49" s="1"/>
      <c r="J49" s="3"/>
    </row>
    <row r="51" spans="1:10" x14ac:dyDescent="0.25">
      <c r="B51" s="10">
        <v>2020</v>
      </c>
      <c r="C51"/>
    </row>
    <row r="52" spans="1:10" ht="18.75" x14ac:dyDescent="0.3">
      <c r="A52" s="9" t="s">
        <v>18</v>
      </c>
      <c r="B52" s="1">
        <v>51000</v>
      </c>
      <c r="C52"/>
      <c r="D52" s="12"/>
      <c r="E52" s="3"/>
    </row>
    <row r="53" spans="1:10" ht="18.75" x14ac:dyDescent="0.3">
      <c r="A53" s="9" t="s">
        <v>17</v>
      </c>
      <c r="B53" s="1">
        <v>94000</v>
      </c>
      <c r="C53" s="3"/>
      <c r="D53" s="3"/>
      <c r="E53" s="3"/>
    </row>
    <row r="55" spans="1:10" ht="17.25" x14ac:dyDescent="0.25">
      <c r="A55" s="2" t="s">
        <v>34</v>
      </c>
      <c r="C55" s="5"/>
      <c r="D55" s="5"/>
      <c r="E55" s="5"/>
      <c r="F55" s="5"/>
    </row>
    <row r="56" spans="1:10" ht="17.25" x14ac:dyDescent="0.25">
      <c r="A56" s="2" t="s">
        <v>40</v>
      </c>
    </row>
    <row r="57" spans="1:10" x14ac:dyDescent="0.25">
      <c r="A57" s="2" t="s">
        <v>41</v>
      </c>
    </row>
  </sheetData>
  <sheetProtection algorithmName="SHA-512" hashValue="cXP85lr1bc5rEJHfUeXdUe1/a37R19rocfS8o7MSMYjOe9xmDmyccE5ZMnMtN3+Hp0fvM3Kh6I9NNrIPPsX7RA==" saltValue="ilS5SV7s+8Sd/KU4QkuHRA==" spinCount="100000" sheet="1" objects="1" scenarios="1"/>
  <pageMargins left="0.23622047244094491" right="0.23622047244094491" top="0.42499999999999999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8"/>
  <sheetViews>
    <sheetView showGridLines="0" topLeftCell="A31" zoomScaleNormal="100" workbookViewId="0">
      <selection activeCell="B41" sqref="B41"/>
    </sheetView>
  </sheetViews>
  <sheetFormatPr defaultRowHeight="15" x14ac:dyDescent="0.25"/>
  <cols>
    <col min="1" max="1" width="27" style="2" customWidth="1"/>
    <col min="2" max="7" width="12.28515625" style="2" customWidth="1"/>
    <col min="8" max="8" width="11.5703125" style="2" customWidth="1"/>
    <col min="9" max="9" width="11.5703125" style="2" bestFit="1" customWidth="1"/>
    <col min="10" max="10" width="13.42578125" style="2" bestFit="1" customWidth="1"/>
    <col min="11" max="11" width="24.140625" style="2" customWidth="1"/>
    <col min="12" max="12" width="13.7109375" style="2" bestFit="1" customWidth="1"/>
    <col min="13" max="13" width="11.5703125" style="2" bestFit="1" customWidth="1"/>
    <col min="14" max="14" width="10.140625" style="2" bestFit="1" customWidth="1"/>
    <col min="15" max="15" width="12.140625" style="2" bestFit="1" customWidth="1"/>
    <col min="16" max="16" width="9.28515625" style="2" bestFit="1" customWidth="1"/>
    <col min="17" max="17" width="15.42578125" style="2" bestFit="1" customWidth="1"/>
    <col min="18" max="16384" width="9.140625" style="2"/>
  </cols>
  <sheetData>
    <row r="1" spans="1:11" ht="26.25" x14ac:dyDescent="0.4">
      <c r="A1" s="11" t="s">
        <v>28</v>
      </c>
      <c r="G1" s="13" t="s">
        <v>29</v>
      </c>
    </row>
    <row r="2" spans="1:11" x14ac:dyDescent="0.25">
      <c r="J2" s="3"/>
      <c r="K2" s="5"/>
    </row>
    <row r="3" spans="1:11" ht="18.75" x14ac:dyDescent="0.3">
      <c r="A3" s="9" t="s">
        <v>0</v>
      </c>
      <c r="D3" s="4"/>
      <c r="E3" s="4"/>
      <c r="J3" s="3"/>
    </row>
    <row r="4" spans="1:11" ht="15.75" x14ac:dyDescent="0.25">
      <c r="B4" s="7" t="s">
        <v>26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27</v>
      </c>
      <c r="J4" s="3"/>
    </row>
    <row r="5" spans="1:11" ht="15.75" x14ac:dyDescent="0.25">
      <c r="A5" s="6" t="s">
        <v>1</v>
      </c>
      <c r="B5" s="1">
        <v>193073</v>
      </c>
      <c r="C5" s="1">
        <v>1149.654638561391</v>
      </c>
      <c r="D5" s="1">
        <v>1589.9561549999999</v>
      </c>
      <c r="E5" s="1">
        <v>1703.676152</v>
      </c>
      <c r="F5" s="1">
        <v>2005.063105</v>
      </c>
      <c r="G5" s="1">
        <v>2654.7537499999999</v>
      </c>
      <c r="H5" s="5"/>
      <c r="I5" s="3"/>
      <c r="J5" s="3"/>
    </row>
    <row r="6" spans="1:11" ht="15.75" x14ac:dyDescent="0.25">
      <c r="A6" s="6" t="s">
        <v>2</v>
      </c>
      <c r="B6" s="1">
        <v>221100</v>
      </c>
      <c r="C6" s="1">
        <v>1316.54162200786</v>
      </c>
      <c r="D6" s="1">
        <v>1820.7584999999999</v>
      </c>
      <c r="E6" s="1">
        <v>1950.9864</v>
      </c>
      <c r="F6" s="1">
        <v>2296.1235000000001</v>
      </c>
      <c r="G6" s="1">
        <v>3040.125</v>
      </c>
      <c r="H6" s="5"/>
      <c r="I6" s="3"/>
      <c r="J6" s="3"/>
    </row>
    <row r="7" spans="1:11" ht="15.75" x14ac:dyDescent="0.25">
      <c r="A7" s="6" t="s">
        <v>3</v>
      </c>
      <c r="B7" s="1">
        <v>261583</v>
      </c>
      <c r="C7" s="1">
        <v>1557.5979516493985</v>
      </c>
      <c r="D7" s="1">
        <v>2154.1360049999998</v>
      </c>
      <c r="E7" s="1">
        <v>2308.208392</v>
      </c>
      <c r="F7" s="1">
        <v>2716.5394550000001</v>
      </c>
      <c r="G7" s="1">
        <v>3596.7662500000001</v>
      </c>
      <c r="H7" s="5"/>
      <c r="I7" s="3"/>
      <c r="J7" s="3"/>
    </row>
    <row r="8" spans="1:11" ht="15.75" x14ac:dyDescent="0.25">
      <c r="A8" s="6" t="s">
        <v>4</v>
      </c>
      <c r="B8" s="1">
        <v>277153</v>
      </c>
      <c r="C8" s="1">
        <v>1650.3096343932357</v>
      </c>
      <c r="D8" s="1">
        <v>2282.3549549999998</v>
      </c>
      <c r="E8" s="1">
        <v>2445.5980720000002</v>
      </c>
      <c r="F8" s="1">
        <v>2878.233905</v>
      </c>
      <c r="G8" s="1">
        <v>3810.8537500000002</v>
      </c>
      <c r="H8" s="5"/>
      <c r="I8" s="3"/>
      <c r="J8" s="3"/>
    </row>
    <row r="9" spans="1:11" ht="18" x14ac:dyDescent="0.25">
      <c r="A9" s="6" t="s">
        <v>31</v>
      </c>
      <c r="B9" s="1">
        <v>311408</v>
      </c>
      <c r="C9" s="1">
        <v>1854.2812909372394</v>
      </c>
      <c r="D9" s="1">
        <v>2564.4448799999996</v>
      </c>
      <c r="E9" s="1">
        <v>2747.864192</v>
      </c>
      <c r="F9" s="1">
        <v>3233.97208</v>
      </c>
      <c r="G9" s="1">
        <v>4281.8599999999997</v>
      </c>
      <c r="H9" s="5"/>
      <c r="I9" s="3"/>
      <c r="J9" s="3"/>
    </row>
    <row r="10" spans="1:11" ht="15.75" x14ac:dyDescent="0.25">
      <c r="A10" s="6" t="s">
        <v>6</v>
      </c>
      <c r="B10" s="1">
        <v>317497</v>
      </c>
      <c r="C10" s="1">
        <v>1890.538287483625</v>
      </c>
      <c r="D10" s="1">
        <v>2614.5877949999999</v>
      </c>
      <c r="E10" s="1">
        <v>2801.5935279999999</v>
      </c>
      <c r="F10" s="1">
        <v>3297.2063450000001</v>
      </c>
      <c r="G10" s="1">
        <v>4365.5837499999998</v>
      </c>
      <c r="H10" s="5"/>
      <c r="I10" s="3"/>
      <c r="J10" s="3"/>
    </row>
    <row r="11" spans="1:11" ht="15.75" x14ac:dyDescent="0.25">
      <c r="A11" s="6" t="s">
        <v>7</v>
      </c>
      <c r="B11" s="1">
        <v>319067</v>
      </c>
      <c r="C11" s="1">
        <v>1899.8868643563178</v>
      </c>
      <c r="D11" s="1">
        <v>2627.5167449999999</v>
      </c>
      <c r="E11" s="1">
        <v>2815.447208</v>
      </c>
      <c r="F11" s="1">
        <v>3313.5107950000001</v>
      </c>
      <c r="G11" s="1">
        <v>4387.1712500000003</v>
      </c>
      <c r="H11" s="5"/>
      <c r="I11" s="3"/>
      <c r="J11" s="3"/>
    </row>
    <row r="12" spans="1:11" ht="15.75" x14ac:dyDescent="0.25">
      <c r="A12" s="6" t="s">
        <v>8</v>
      </c>
      <c r="B12" s="1">
        <v>327792</v>
      </c>
      <c r="C12" s="1">
        <v>1951.8399428367275</v>
      </c>
      <c r="D12" s="1">
        <v>2699.3671199999999</v>
      </c>
      <c r="E12" s="1">
        <v>2892.436608</v>
      </c>
      <c r="F12" s="1">
        <v>3404.1199200000001</v>
      </c>
      <c r="G12" s="1">
        <v>4507.1400000000003</v>
      </c>
      <c r="H12" s="5"/>
      <c r="I12" s="3"/>
      <c r="J12" s="3"/>
    </row>
    <row r="13" spans="1:11" ht="15.75" x14ac:dyDescent="0.25">
      <c r="A13" s="6" t="s">
        <v>9</v>
      </c>
      <c r="B13" s="1">
        <v>332530</v>
      </c>
      <c r="C13" s="1">
        <v>1980.0523996665477</v>
      </c>
      <c r="D13" s="1">
        <v>2738.3845499999998</v>
      </c>
      <c r="E13" s="1">
        <v>2934.2447200000001</v>
      </c>
      <c r="F13" s="1">
        <v>3453.3240500000002</v>
      </c>
      <c r="G13" s="1">
        <v>4572.2875000000004</v>
      </c>
      <c r="H13" s="5"/>
      <c r="I13" s="3"/>
      <c r="J13" s="3"/>
    </row>
    <row r="14" spans="1:11" ht="9" customHeight="1" x14ac:dyDescent="0.25">
      <c r="B14" s="1"/>
      <c r="I14" s="3"/>
      <c r="J14" s="3"/>
    </row>
    <row r="15" spans="1:11" ht="18.75" x14ac:dyDescent="0.3">
      <c r="A15" s="9" t="s">
        <v>14</v>
      </c>
      <c r="B15" s="5"/>
      <c r="C15" s="5"/>
      <c r="D15" s="5"/>
      <c r="E15" s="5"/>
      <c r="F15" s="5"/>
      <c r="G15" s="5"/>
      <c r="H15" s="5"/>
      <c r="I15" s="3"/>
      <c r="J15" s="3"/>
    </row>
    <row r="16" spans="1:11" ht="15.75" x14ac:dyDescent="0.25">
      <c r="B16" s="7" t="s">
        <v>26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27</v>
      </c>
      <c r="I16" s="3"/>
      <c r="J16" s="3"/>
    </row>
    <row r="17" spans="1:10" ht="15.75" x14ac:dyDescent="0.25">
      <c r="A17" s="6" t="s">
        <v>5</v>
      </c>
      <c r="B17" s="1">
        <v>316689</v>
      </c>
      <c r="C17" s="1">
        <v>1885.7270453733477</v>
      </c>
      <c r="D17" s="1">
        <v>2607.9339149999996</v>
      </c>
      <c r="E17" s="1">
        <v>2794.4637360000002</v>
      </c>
      <c r="F17" s="1">
        <v>3288.8152650000002</v>
      </c>
      <c r="G17" s="1">
        <v>4354.4737500000001</v>
      </c>
      <c r="H17" s="5"/>
      <c r="I17" s="3"/>
      <c r="J17" s="3"/>
    </row>
    <row r="18" spans="1:10" ht="15.75" x14ac:dyDescent="0.25">
      <c r="A18" s="6" t="s">
        <v>6</v>
      </c>
      <c r="B18" s="1">
        <v>323652</v>
      </c>
      <c r="C18" s="1">
        <v>1927.1882815291176</v>
      </c>
      <c r="D18" s="1">
        <v>2665.2742199999998</v>
      </c>
      <c r="E18" s="1">
        <v>2855.905248</v>
      </c>
      <c r="F18" s="1">
        <v>3361.1260200000002</v>
      </c>
      <c r="G18" s="1">
        <v>4450.2150000000001</v>
      </c>
      <c r="H18" s="5"/>
      <c r="I18" s="3"/>
      <c r="J18" s="3"/>
    </row>
    <row r="19" spans="1:10" ht="15.75" x14ac:dyDescent="0.25">
      <c r="A19" s="6" t="s">
        <v>7</v>
      </c>
      <c r="B19" s="1">
        <v>325295</v>
      </c>
      <c r="C19" s="1">
        <v>1936.9715374538525</v>
      </c>
      <c r="D19" s="1">
        <v>2678.8043249999996</v>
      </c>
      <c r="E19" s="1">
        <v>2870.40308</v>
      </c>
      <c r="F19" s="1">
        <v>3378.1885750000001</v>
      </c>
      <c r="G19" s="1">
        <v>4472.8062499999996</v>
      </c>
      <c r="H19" s="5"/>
      <c r="I19" s="3"/>
      <c r="J19" s="3"/>
    </row>
    <row r="20" spans="1:10" ht="15.75" x14ac:dyDescent="0.25">
      <c r="A20" s="6" t="s">
        <v>8</v>
      </c>
      <c r="B20" s="1">
        <v>334415</v>
      </c>
      <c r="C20" s="1">
        <v>1991.276646421341</v>
      </c>
      <c r="D20" s="1">
        <v>2753.9075249999996</v>
      </c>
      <c r="E20" s="1">
        <v>2950.8779600000003</v>
      </c>
      <c r="F20" s="1">
        <v>3472.8997749999999</v>
      </c>
      <c r="G20" s="1">
        <v>4598.2062500000002</v>
      </c>
      <c r="H20" s="5"/>
      <c r="I20" s="3"/>
      <c r="J20" s="3"/>
    </row>
    <row r="21" spans="1:10" ht="15.75" x14ac:dyDescent="0.25">
      <c r="A21" s="6" t="s">
        <v>9</v>
      </c>
      <c r="B21" s="1">
        <v>339264</v>
      </c>
      <c r="C21" s="1">
        <v>2020.1500535905682</v>
      </c>
      <c r="D21" s="1">
        <v>2793.8390399999998</v>
      </c>
      <c r="E21" s="1">
        <v>2993.665536</v>
      </c>
      <c r="F21" s="1">
        <v>3523.2566400000001</v>
      </c>
      <c r="G21" s="1">
        <v>4664.88</v>
      </c>
      <c r="H21" s="5"/>
      <c r="I21" s="3"/>
      <c r="J21" s="3"/>
    </row>
    <row r="22" spans="1:10" ht="9" customHeight="1" x14ac:dyDescent="0.25">
      <c r="B22" s="1"/>
      <c r="I22" s="3"/>
      <c r="J22" s="3"/>
    </row>
    <row r="23" spans="1:10" ht="18.75" x14ac:dyDescent="0.3">
      <c r="A23" s="9" t="s">
        <v>15</v>
      </c>
      <c r="B23" s="5"/>
      <c r="C23" s="5"/>
      <c r="D23" s="5"/>
      <c r="E23" s="5"/>
      <c r="F23" s="5"/>
      <c r="G23" s="5"/>
      <c r="H23" s="5"/>
      <c r="I23" s="3"/>
      <c r="J23" s="3"/>
    </row>
    <row r="24" spans="1:10" ht="15.75" x14ac:dyDescent="0.25">
      <c r="B24" s="7" t="s">
        <v>26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27</v>
      </c>
      <c r="I24" s="3"/>
      <c r="J24" s="3"/>
    </row>
    <row r="25" spans="1:10" ht="15.75" x14ac:dyDescent="0.25">
      <c r="A25" s="6" t="s">
        <v>5</v>
      </c>
      <c r="B25" s="1">
        <v>341530</v>
      </c>
      <c r="C25" s="1">
        <v>2144.3460789853707</v>
      </c>
      <c r="D25" s="1">
        <v>2988.3875000000003</v>
      </c>
      <c r="E25" s="1">
        <v>3201.84375</v>
      </c>
      <c r="F25" s="1">
        <v>3546.7890499999999</v>
      </c>
      <c r="G25" s="1">
        <v>4696.0375000000004</v>
      </c>
      <c r="H25" s="5"/>
      <c r="I25" s="3"/>
      <c r="J25" s="3"/>
    </row>
    <row r="26" spans="1:10" ht="15.75" x14ac:dyDescent="0.25">
      <c r="A26" s="6" t="s">
        <v>16</v>
      </c>
      <c r="B26" s="1">
        <v>346189</v>
      </c>
      <c r="C26" s="1">
        <v>2173.5982922081998</v>
      </c>
      <c r="D26" s="1">
        <v>3029.1537500000004</v>
      </c>
      <c r="E26" s="1">
        <v>3245.5218749999999</v>
      </c>
      <c r="F26" s="1">
        <v>3595.1727650000003</v>
      </c>
      <c r="G26" s="1">
        <v>4760.0987500000001</v>
      </c>
      <c r="H26" s="5"/>
      <c r="I26" s="3"/>
      <c r="J26" s="3"/>
    </row>
    <row r="27" spans="1:10" ht="9" customHeight="1" x14ac:dyDescent="0.25">
      <c r="B27" s="1"/>
      <c r="I27" s="3"/>
      <c r="J27" s="3"/>
    </row>
    <row r="28" spans="1:10" ht="18.75" x14ac:dyDescent="0.3">
      <c r="A28" s="9" t="s">
        <v>19</v>
      </c>
      <c r="I28" s="3"/>
      <c r="J28" s="3"/>
    </row>
    <row r="29" spans="1:10" ht="15.75" x14ac:dyDescent="0.25">
      <c r="B29" s="7" t="s">
        <v>26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27</v>
      </c>
      <c r="I29" s="3"/>
      <c r="J29" s="3"/>
    </row>
    <row r="30" spans="1:10" ht="15.75" x14ac:dyDescent="0.25">
      <c r="A30" s="6" t="s">
        <v>5</v>
      </c>
      <c r="B30" s="1">
        <v>334662</v>
      </c>
      <c r="C30" s="1">
        <v>1992.7474097892105</v>
      </c>
      <c r="D30" s="1">
        <v>2755.94157</v>
      </c>
      <c r="E30" s="1">
        <v>2953.0574879999999</v>
      </c>
      <c r="F30" s="1">
        <v>3475.4648700000002</v>
      </c>
      <c r="G30" s="1">
        <v>4601.6025</v>
      </c>
      <c r="H30" s="5"/>
      <c r="I30" s="3"/>
      <c r="J30" s="3"/>
    </row>
    <row r="31" spans="1:10" ht="15.75" x14ac:dyDescent="0.25">
      <c r="A31" s="6" t="s">
        <v>20</v>
      </c>
      <c r="B31" s="1">
        <v>336444</v>
      </c>
      <c r="C31" s="1">
        <v>2003.3583422650947</v>
      </c>
      <c r="D31" s="1">
        <v>2770.6163399999996</v>
      </c>
      <c r="E31" s="1">
        <v>2968.7818560000001</v>
      </c>
      <c r="F31" s="1">
        <v>3493.9709400000002</v>
      </c>
      <c r="G31" s="1">
        <v>4626.1050000000005</v>
      </c>
      <c r="H31" s="5"/>
      <c r="I31" s="3"/>
      <c r="J31" s="3"/>
    </row>
    <row r="32" spans="1:10" ht="15.75" x14ac:dyDescent="0.25">
      <c r="A32" s="6" t="s">
        <v>16</v>
      </c>
      <c r="B32" s="1">
        <v>342232</v>
      </c>
      <c r="C32" s="1">
        <v>2037.8230320352507</v>
      </c>
      <c r="D32" s="1">
        <v>2818.2805199999998</v>
      </c>
      <c r="E32" s="1">
        <v>3019.855168</v>
      </c>
      <c r="F32" s="1">
        <v>3554.0793199999998</v>
      </c>
      <c r="G32" s="1">
        <v>4705.6899999999996</v>
      </c>
      <c r="H32" s="5"/>
      <c r="I32" s="3"/>
      <c r="J32" s="3"/>
    </row>
    <row r="33" spans="1:10" ht="15.75" x14ac:dyDescent="0.25">
      <c r="A33" s="6" t="s">
        <v>9</v>
      </c>
      <c r="B33" s="1">
        <v>350409</v>
      </c>
      <c r="C33" s="1">
        <v>2086.5130403715611</v>
      </c>
      <c r="D33" s="1">
        <v>2885.6181149999998</v>
      </c>
      <c r="E33" s="1">
        <v>3092.009016</v>
      </c>
      <c r="F33" s="1">
        <v>3638.9974649999999</v>
      </c>
      <c r="G33" s="1">
        <v>4818.1237499999997</v>
      </c>
      <c r="H33" s="5"/>
      <c r="I33" s="3"/>
      <c r="J33" s="3"/>
    </row>
    <row r="34" spans="1:10" ht="9" customHeight="1" x14ac:dyDescent="0.25">
      <c r="B34" s="1"/>
      <c r="I34" s="3"/>
      <c r="J34" s="3"/>
    </row>
    <row r="35" spans="1:10" ht="21" x14ac:dyDescent="0.3">
      <c r="A35" s="9" t="s">
        <v>39</v>
      </c>
      <c r="J35" s="3"/>
    </row>
    <row r="36" spans="1:10" ht="15.75" x14ac:dyDescent="0.25">
      <c r="B36" s="7" t="s">
        <v>26</v>
      </c>
      <c r="C36" s="7" t="s">
        <v>10</v>
      </c>
      <c r="D36" s="7" t="s">
        <v>11</v>
      </c>
      <c r="E36" s="7" t="s">
        <v>12</v>
      </c>
      <c r="F36" s="7" t="s">
        <v>13</v>
      </c>
      <c r="G36" s="7" t="s">
        <v>27</v>
      </c>
      <c r="H36"/>
      <c r="I36"/>
    </row>
    <row r="37" spans="1:10" ht="15.75" x14ac:dyDescent="0.25">
      <c r="A37" s="6" t="s">
        <v>5</v>
      </c>
      <c r="B37" s="1">
        <v>327459</v>
      </c>
      <c r="C37" s="1">
        <v>1949.8570918185067</v>
      </c>
      <c r="D37" s="1">
        <f>+B37*0.8235%</f>
        <v>2696.6248649999998</v>
      </c>
      <c r="E37" s="1">
        <f>+B37*0.8824%</f>
        <v>2889.498216</v>
      </c>
      <c r="F37" s="1">
        <f>+B37*1.0385%</f>
        <v>3400.6617150000002</v>
      </c>
      <c r="G37" s="1">
        <f>+B37*1.375%</f>
        <v>4502.5612499999997</v>
      </c>
      <c r="H37"/>
      <c r="I37"/>
      <c r="J37" s="3"/>
    </row>
    <row r="38" spans="1:10" ht="15.75" x14ac:dyDescent="0.25">
      <c r="A38" s="6" t="s">
        <v>20</v>
      </c>
      <c r="B38" s="1">
        <v>331907</v>
      </c>
      <c r="C38" s="1">
        <v>1976.3427414552816</v>
      </c>
      <c r="D38" s="1">
        <f t="shared" ref="D38:D41" si="0">+B38*0.8235%</f>
        <v>2733.2541449999999</v>
      </c>
      <c r="E38" s="1">
        <f t="shared" ref="E38:E41" si="1">+B38*0.8824%</f>
        <v>2928.7473680000003</v>
      </c>
      <c r="F38" s="1">
        <f t="shared" ref="F38:F41" si="2">+B38*1.0385%</f>
        <v>3446.8541949999999</v>
      </c>
      <c r="G38" s="1">
        <f t="shared" ref="G38:G41" si="3">+B38*1.375%</f>
        <v>4563.7212499999996</v>
      </c>
      <c r="H38"/>
      <c r="I38"/>
      <c r="J38" s="3"/>
    </row>
    <row r="39" spans="1:10" ht="15.75" x14ac:dyDescent="0.25">
      <c r="A39" s="6" t="s">
        <v>22</v>
      </c>
      <c r="B39" s="1">
        <v>337149</v>
      </c>
      <c r="C39" s="1">
        <v>2007.5562700964631</v>
      </c>
      <c r="D39" s="1">
        <f t="shared" si="0"/>
        <v>2776.4220149999996</v>
      </c>
      <c r="E39" s="1">
        <f t="shared" si="1"/>
        <v>2975.0027760000003</v>
      </c>
      <c r="F39" s="1">
        <f t="shared" si="2"/>
        <v>3501.2923650000002</v>
      </c>
      <c r="G39" s="1">
        <f t="shared" si="3"/>
        <v>4635.7987499999999</v>
      </c>
      <c r="H39"/>
      <c r="I39"/>
      <c r="J39" s="3"/>
    </row>
    <row r="40" spans="1:10" ht="15.75" x14ac:dyDescent="0.25">
      <c r="A40" s="6" t="s">
        <v>16</v>
      </c>
      <c r="B40" s="1">
        <v>341530</v>
      </c>
      <c r="C40" s="1">
        <v>2033.6429677265689</v>
      </c>
      <c r="D40" s="1">
        <f t="shared" si="0"/>
        <v>2812.4995499999995</v>
      </c>
      <c r="E40" s="1">
        <f t="shared" si="1"/>
        <v>3013.6607200000003</v>
      </c>
      <c r="F40" s="1">
        <f t="shared" si="2"/>
        <v>3546.7890499999999</v>
      </c>
      <c r="G40" s="1">
        <f t="shared" si="3"/>
        <v>4696.0375000000004</v>
      </c>
      <c r="H40"/>
      <c r="I40"/>
      <c r="J40" s="3"/>
    </row>
    <row r="41" spans="1:10" ht="15.75" x14ac:dyDescent="0.25">
      <c r="A41" s="6" t="s">
        <v>9</v>
      </c>
      <c r="B41" s="1">
        <v>346189</v>
      </c>
      <c r="C41" s="1">
        <v>2061.3850184589733</v>
      </c>
      <c r="D41" s="1">
        <f t="shared" si="0"/>
        <v>2850.866415</v>
      </c>
      <c r="E41" s="1">
        <f t="shared" si="1"/>
        <v>3054.7717360000001</v>
      </c>
      <c r="F41" s="1">
        <f t="shared" si="2"/>
        <v>3595.1727650000003</v>
      </c>
      <c r="G41" s="1">
        <f t="shared" si="3"/>
        <v>4760.0987500000001</v>
      </c>
      <c r="H41"/>
      <c r="I41"/>
      <c r="J41" s="3"/>
    </row>
    <row r="42" spans="1:10" ht="9" customHeight="1" x14ac:dyDescent="0.25">
      <c r="B42" s="1"/>
      <c r="I42" s="3"/>
      <c r="J42" s="3"/>
    </row>
    <row r="43" spans="1:10" ht="18.75" x14ac:dyDescent="0.3">
      <c r="A43" s="9" t="s">
        <v>21</v>
      </c>
      <c r="J43" s="3"/>
    </row>
    <row r="44" spans="1:10" ht="15.75" x14ac:dyDescent="0.25">
      <c r="B44" s="7" t="s">
        <v>26</v>
      </c>
      <c r="C44" s="7" t="s">
        <v>10</v>
      </c>
      <c r="D44" s="7" t="s">
        <v>23</v>
      </c>
      <c r="E44" s="7" t="s">
        <v>24</v>
      </c>
      <c r="F44" s="8" t="s">
        <v>25</v>
      </c>
      <c r="G44" s="7" t="s">
        <v>13</v>
      </c>
      <c r="H44" s="7" t="s">
        <v>27</v>
      </c>
    </row>
    <row r="45" spans="1:10" ht="15.75" x14ac:dyDescent="0.25">
      <c r="A45" s="6" t="s">
        <v>5</v>
      </c>
      <c r="B45" s="1">
        <v>327459</v>
      </c>
      <c r="C45" s="1">
        <v>1949.8570918185067</v>
      </c>
      <c r="D45" s="1">
        <v>2593.3099321186141</v>
      </c>
      <c r="E45" s="1">
        <v>2827.2927831368347</v>
      </c>
      <c r="F45" s="1">
        <v>3704.7284744551625</v>
      </c>
      <c r="G45" s="1">
        <v>3400.6617150000002</v>
      </c>
      <c r="H45" s="1">
        <v>4502.5612499999997</v>
      </c>
      <c r="I45" s="1"/>
      <c r="J45" s="3"/>
    </row>
    <row r="46" spans="1:10" ht="15.75" x14ac:dyDescent="0.25">
      <c r="A46" s="6" t="s">
        <v>20</v>
      </c>
      <c r="B46" s="1">
        <v>331907</v>
      </c>
      <c r="C46" s="1">
        <v>1976.3427414552816</v>
      </c>
      <c r="D46" s="1">
        <v>2628.5358461355245</v>
      </c>
      <c r="E46" s="1">
        <v>2865.6969751101583</v>
      </c>
      <c r="F46" s="1">
        <v>3755.051208765035</v>
      </c>
      <c r="G46" s="1">
        <v>3446.8541949999999</v>
      </c>
      <c r="H46" s="1">
        <v>4563.7212499999996</v>
      </c>
      <c r="I46" s="1"/>
      <c r="J46" s="3"/>
    </row>
    <row r="47" spans="1:10" ht="15.75" x14ac:dyDescent="0.25">
      <c r="A47" s="6" t="s">
        <v>22</v>
      </c>
      <c r="B47" s="1">
        <v>337149</v>
      </c>
      <c r="C47" s="1">
        <v>2007.5562700964631</v>
      </c>
      <c r="D47" s="1">
        <v>2670.0498392282962</v>
      </c>
      <c r="E47" s="1">
        <v>2910.9565916398715</v>
      </c>
      <c r="F47" s="1">
        <v>3814.3569131832796</v>
      </c>
      <c r="G47" s="1">
        <v>3501.2923650000002</v>
      </c>
      <c r="H47" s="1">
        <v>4635.7987499999999</v>
      </c>
      <c r="I47" s="1"/>
      <c r="J47" s="3"/>
    </row>
    <row r="48" spans="1:10" ht="15.75" x14ac:dyDescent="0.25">
      <c r="A48" s="6" t="s">
        <v>16</v>
      </c>
      <c r="B48" s="1">
        <v>341530</v>
      </c>
      <c r="C48" s="1">
        <v>2033.6429677265689</v>
      </c>
      <c r="D48" s="1">
        <v>2704.7451470763367</v>
      </c>
      <c r="E48" s="1">
        <v>2948.7823032035249</v>
      </c>
      <c r="F48" s="1">
        <v>3863.921638680481</v>
      </c>
      <c r="G48" s="1">
        <v>3546.7890499999999</v>
      </c>
      <c r="H48" s="1">
        <v>4696.0375000000004</v>
      </c>
      <c r="I48" s="1"/>
      <c r="J48" s="3"/>
    </row>
    <row r="49" spans="1:10" ht="15.75" x14ac:dyDescent="0.25">
      <c r="A49" s="6" t="s">
        <v>9</v>
      </c>
      <c r="B49" s="1">
        <v>346189</v>
      </c>
      <c r="C49" s="1">
        <v>2061.3850184589733</v>
      </c>
      <c r="D49" s="1">
        <v>2741.6420745504347</v>
      </c>
      <c r="E49" s="1">
        <v>2989.0082767655113</v>
      </c>
      <c r="F49" s="1">
        <v>3916.6315350720488</v>
      </c>
      <c r="G49" s="1">
        <v>3595.1727650000003</v>
      </c>
      <c r="H49" s="1">
        <v>4760.0987500000001</v>
      </c>
      <c r="I49" s="1"/>
      <c r="J49" s="3"/>
    </row>
    <row r="51" spans="1:10" x14ac:dyDescent="0.25">
      <c r="B51" s="10">
        <v>2020</v>
      </c>
      <c r="C51"/>
    </row>
    <row r="52" spans="1:10" ht="18.75" x14ac:dyDescent="0.3">
      <c r="A52" s="9" t="s">
        <v>18</v>
      </c>
      <c r="B52" s="1">
        <v>51000</v>
      </c>
      <c r="C52"/>
      <c r="D52" s="12"/>
      <c r="E52" s="3"/>
    </row>
    <row r="53" spans="1:10" ht="18.75" x14ac:dyDescent="0.3">
      <c r="A53" s="9" t="s">
        <v>17</v>
      </c>
      <c r="B53" s="1">
        <v>94000</v>
      </c>
      <c r="C53" s="3"/>
      <c r="D53" s="3"/>
      <c r="E53" s="3"/>
    </row>
    <row r="55" spans="1:10" ht="17.25" x14ac:dyDescent="0.25">
      <c r="A55" s="2" t="s">
        <v>34</v>
      </c>
    </row>
    <row r="56" spans="1:10" x14ac:dyDescent="0.25">
      <c r="A56" t="s">
        <v>35</v>
      </c>
    </row>
    <row r="57" spans="1:10" ht="17.25" x14ac:dyDescent="0.25">
      <c r="A57" s="2" t="s">
        <v>40</v>
      </c>
    </row>
    <row r="58" spans="1:10" x14ac:dyDescent="0.25">
      <c r="A58" s="2" t="s">
        <v>41</v>
      </c>
    </row>
  </sheetData>
  <sheetProtection algorithmName="SHA-512" hashValue="9QPj8RKbGGWF/0xFsmW3+yyJ3FNvAZn/NgD784fHuQmQ9qJugBMyP7759cYRZiGNw9wdWwwaxocIQco3iyLo/w==" saltValue="nvY3rCV8yg7C1AyjhhKxpA==" spinCount="100000" sheet="1" objects="1" scenarios="1"/>
  <pageMargins left="0.23622047244094491" right="0.23622047244094491" top="0.48125000000000001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8"/>
  <sheetViews>
    <sheetView showGridLines="0" topLeftCell="A34" zoomScaleNormal="100" workbookViewId="0">
      <selection activeCell="D51" sqref="D51"/>
    </sheetView>
  </sheetViews>
  <sheetFormatPr defaultRowHeight="15" x14ac:dyDescent="0.25"/>
  <cols>
    <col min="1" max="1" width="27" style="2" customWidth="1"/>
    <col min="2" max="7" width="12.28515625" style="2" customWidth="1"/>
    <col min="8" max="8" width="11.5703125" style="2" customWidth="1"/>
    <col min="9" max="9" width="11.5703125" style="2" bestFit="1" customWidth="1"/>
    <col min="10" max="10" width="13.42578125" style="2" bestFit="1" customWidth="1"/>
    <col min="11" max="11" width="24.140625" style="2" customWidth="1"/>
    <col min="12" max="12" width="13.7109375" style="2" bestFit="1" customWidth="1"/>
    <col min="13" max="13" width="11.5703125" style="2" bestFit="1" customWidth="1"/>
    <col min="14" max="14" width="10.140625" style="2" bestFit="1" customWidth="1"/>
    <col min="15" max="15" width="12.140625" style="2" bestFit="1" customWidth="1"/>
    <col min="16" max="16" width="9.28515625" style="2" bestFit="1" customWidth="1"/>
    <col min="17" max="17" width="15.42578125" style="2" bestFit="1" customWidth="1"/>
    <col min="18" max="16384" width="9.140625" style="2"/>
  </cols>
  <sheetData>
    <row r="1" spans="1:11" ht="26.25" x14ac:dyDescent="0.4">
      <c r="A1" s="11" t="s">
        <v>28</v>
      </c>
      <c r="G1" s="13" t="s">
        <v>32</v>
      </c>
    </row>
    <row r="2" spans="1:11" x14ac:dyDescent="0.25">
      <c r="J2" s="3"/>
      <c r="K2" s="5"/>
    </row>
    <row r="3" spans="1:11" ht="18.75" x14ac:dyDescent="0.3">
      <c r="A3" s="9" t="s">
        <v>0</v>
      </c>
      <c r="D3" s="4"/>
      <c r="E3" s="4"/>
      <c r="J3" s="3"/>
    </row>
    <row r="4" spans="1:11" ht="15.75" x14ac:dyDescent="0.25">
      <c r="B4" s="7" t="s">
        <v>26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27</v>
      </c>
      <c r="J4" s="3"/>
    </row>
    <row r="5" spans="1:11" ht="15.75" x14ac:dyDescent="0.25">
      <c r="A5" s="6" t="s">
        <v>1</v>
      </c>
      <c r="B5" s="1">
        <v>207953</v>
      </c>
      <c r="C5" s="1">
        <v>1238.257711087293</v>
      </c>
      <c r="D5" s="1">
        <v>1712.4929549999999</v>
      </c>
      <c r="E5" s="1">
        <v>1834.9772720000001</v>
      </c>
      <c r="F5" s="1">
        <v>2159.5919050000002</v>
      </c>
      <c r="G5" s="1">
        <v>2859.3537500000002</v>
      </c>
      <c r="H5" s="5"/>
      <c r="I5" s="3"/>
      <c r="J5" s="3"/>
    </row>
    <row r="6" spans="1:11" ht="15.75" x14ac:dyDescent="0.25">
      <c r="A6" s="6" t="s">
        <v>2</v>
      </c>
      <c r="B6" s="1">
        <v>238140</v>
      </c>
      <c r="C6" s="1">
        <v>1418.0064308681672</v>
      </c>
      <c r="D6" s="1">
        <v>1961.0828999999999</v>
      </c>
      <c r="E6" s="1">
        <v>2101.3473600000002</v>
      </c>
      <c r="F6" s="1">
        <v>2473.0839000000001</v>
      </c>
      <c r="G6" s="1">
        <v>3274.4250000000002</v>
      </c>
      <c r="H6" s="5"/>
      <c r="I6" s="3"/>
      <c r="J6" s="3"/>
    </row>
    <row r="7" spans="1:11" ht="15.75" x14ac:dyDescent="0.25">
      <c r="A7" s="6" t="s">
        <v>3</v>
      </c>
      <c r="B7" s="1">
        <v>281743</v>
      </c>
      <c r="C7" s="1">
        <v>1677.6408241038466</v>
      </c>
      <c r="D7" s="1">
        <v>2320.153605</v>
      </c>
      <c r="E7" s="1">
        <v>2486.1002320000002</v>
      </c>
      <c r="F7" s="1">
        <v>2925.9010549999998</v>
      </c>
      <c r="G7" s="1">
        <v>3873.9662499999999</v>
      </c>
      <c r="H7" s="5"/>
      <c r="I7" s="3"/>
      <c r="J7" s="3"/>
    </row>
    <row r="8" spans="1:11" ht="15.75" x14ac:dyDescent="0.25">
      <c r="A8" s="6" t="s">
        <v>4</v>
      </c>
      <c r="B8" s="1">
        <v>298513</v>
      </c>
      <c r="C8" s="1">
        <v>1777.4979159223533</v>
      </c>
      <c r="D8" s="1">
        <v>2458.254555</v>
      </c>
      <c r="E8" s="1">
        <v>2634.078712</v>
      </c>
      <c r="F8" s="1">
        <v>3100.0575050000002</v>
      </c>
      <c r="G8" s="1">
        <v>4104.55375</v>
      </c>
      <c r="H8" s="5"/>
      <c r="I8" s="3"/>
      <c r="J8" s="3"/>
    </row>
    <row r="9" spans="1:11" ht="18" x14ac:dyDescent="0.25">
      <c r="A9" s="6" t="s">
        <v>31</v>
      </c>
      <c r="B9" s="1">
        <v>335408</v>
      </c>
      <c r="C9" s="1">
        <v>1997.1894724306301</v>
      </c>
      <c r="D9" s="1">
        <v>2762.0848799999999</v>
      </c>
      <c r="E9" s="1">
        <v>2959.6401920000003</v>
      </c>
      <c r="F9" s="1">
        <v>3483.2120800000002</v>
      </c>
      <c r="G9" s="1">
        <v>4611.8599999999997</v>
      </c>
      <c r="H9" s="5"/>
      <c r="I9" s="3"/>
      <c r="J9" s="3"/>
    </row>
    <row r="10" spans="1:11" ht="15.75" x14ac:dyDescent="0.25">
      <c r="A10" s="6" t="s">
        <v>6</v>
      </c>
      <c r="B10" s="1">
        <v>341497</v>
      </c>
      <c r="C10" s="1">
        <v>2033.4464689770157</v>
      </c>
      <c r="D10" s="1">
        <v>2812.2277949999998</v>
      </c>
      <c r="E10" s="1">
        <v>3013.3695280000002</v>
      </c>
      <c r="F10" s="1">
        <v>3546.4463449999998</v>
      </c>
      <c r="G10" s="1">
        <v>4695.5837499999998</v>
      </c>
      <c r="H10" s="5"/>
      <c r="I10" s="3"/>
      <c r="J10" s="3"/>
    </row>
    <row r="11" spans="1:11" ht="15.75" x14ac:dyDescent="0.25">
      <c r="A11" s="6" t="s">
        <v>7</v>
      </c>
      <c r="B11" s="1">
        <v>343067</v>
      </c>
      <c r="C11" s="1">
        <v>2042.7950458497082</v>
      </c>
      <c r="D11" s="1">
        <v>2825.1567449999998</v>
      </c>
      <c r="E11" s="1">
        <v>3027.2232079999999</v>
      </c>
      <c r="F11" s="1">
        <v>3562.7507949999999</v>
      </c>
      <c r="G11" s="1">
        <v>4717.1712500000003</v>
      </c>
      <c r="H11" s="5"/>
      <c r="I11" s="3"/>
      <c r="J11" s="3"/>
    </row>
    <row r="12" spans="1:11" ht="15.75" x14ac:dyDescent="0.25">
      <c r="A12" s="6" t="s">
        <v>8</v>
      </c>
      <c r="B12" s="1">
        <v>351792</v>
      </c>
      <c r="C12" s="1">
        <v>2094.7481243301181</v>
      </c>
      <c r="D12" s="1">
        <v>2897.0071199999998</v>
      </c>
      <c r="E12" s="1">
        <v>3104.2126080000003</v>
      </c>
      <c r="F12" s="1">
        <v>3653.3599199999999</v>
      </c>
      <c r="G12" s="1">
        <v>4837.1400000000003</v>
      </c>
      <c r="H12" s="5"/>
      <c r="I12" s="3"/>
      <c r="J12" s="3"/>
    </row>
    <row r="13" spans="1:11" ht="15.75" x14ac:dyDescent="0.25">
      <c r="A13" s="6" t="s">
        <v>9</v>
      </c>
      <c r="B13" s="1">
        <v>356530</v>
      </c>
      <c r="C13" s="1">
        <v>2122.9605811599381</v>
      </c>
      <c r="D13" s="1">
        <v>2936.0245499999996</v>
      </c>
      <c r="E13" s="1">
        <v>3146.02072</v>
      </c>
      <c r="F13" s="1">
        <v>3702.56405</v>
      </c>
      <c r="G13" s="1">
        <v>4902.2875000000004</v>
      </c>
      <c r="H13" s="5"/>
      <c r="I13" s="3"/>
      <c r="J13" s="3"/>
    </row>
    <row r="14" spans="1:11" ht="9" customHeight="1" x14ac:dyDescent="0.25">
      <c r="B14" s="1"/>
      <c r="I14" s="3"/>
      <c r="J14" s="3"/>
    </row>
    <row r="15" spans="1:11" ht="18.75" x14ac:dyDescent="0.3">
      <c r="A15" s="9" t="s">
        <v>14</v>
      </c>
      <c r="B15" s="5"/>
      <c r="C15" s="5"/>
      <c r="D15" s="5"/>
      <c r="E15" s="5"/>
      <c r="F15" s="5"/>
      <c r="G15" s="5"/>
      <c r="H15" s="5"/>
      <c r="I15" s="3"/>
      <c r="J15" s="3"/>
    </row>
    <row r="16" spans="1:11" ht="15.75" x14ac:dyDescent="0.25">
      <c r="B16" s="7" t="s">
        <v>26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27</v>
      </c>
      <c r="I16" s="3"/>
      <c r="J16" s="3"/>
    </row>
    <row r="17" spans="1:10" ht="15.75" x14ac:dyDescent="0.25">
      <c r="A17" s="6" t="s">
        <v>5</v>
      </c>
      <c r="B17" s="1">
        <v>340689</v>
      </c>
      <c r="C17" s="1">
        <v>2028.6352268667381</v>
      </c>
      <c r="D17" s="1">
        <v>2805.5739149999999</v>
      </c>
      <c r="E17" s="1">
        <v>3006.239736</v>
      </c>
      <c r="F17" s="1">
        <v>3538.055265</v>
      </c>
      <c r="G17" s="1">
        <v>4684.4737500000001</v>
      </c>
      <c r="H17" s="5"/>
      <c r="I17" s="3"/>
      <c r="J17" s="3"/>
    </row>
    <row r="18" spans="1:10" ht="15.75" x14ac:dyDescent="0.25">
      <c r="A18" s="6" t="s">
        <v>6</v>
      </c>
      <c r="B18" s="1">
        <v>347652</v>
      </c>
      <c r="C18" s="1">
        <v>2070.096463022508</v>
      </c>
      <c r="D18" s="1">
        <v>2862.9142199999997</v>
      </c>
      <c r="E18" s="1">
        <v>3067.6812479999999</v>
      </c>
      <c r="F18" s="1">
        <v>3610.3660199999999</v>
      </c>
      <c r="G18" s="1">
        <v>4780.2150000000001</v>
      </c>
      <c r="H18" s="5"/>
      <c r="I18" s="3"/>
      <c r="J18" s="3"/>
    </row>
    <row r="19" spans="1:10" ht="15.75" x14ac:dyDescent="0.25">
      <c r="A19" s="6" t="s">
        <v>7</v>
      </c>
      <c r="B19" s="1">
        <v>349295</v>
      </c>
      <c r="C19" s="1">
        <v>2079.879718947243</v>
      </c>
      <c r="D19" s="1">
        <v>2876.4443249999999</v>
      </c>
      <c r="E19" s="1">
        <v>3082.1790799999999</v>
      </c>
      <c r="F19" s="1">
        <v>3627.4285749999999</v>
      </c>
      <c r="G19" s="1">
        <v>4802.8062499999996</v>
      </c>
      <c r="H19" s="5"/>
      <c r="I19" s="3"/>
      <c r="J19" s="3"/>
    </row>
    <row r="20" spans="1:10" ht="15.75" x14ac:dyDescent="0.25">
      <c r="A20" s="6" t="s">
        <v>8</v>
      </c>
      <c r="B20" s="1">
        <v>358415</v>
      </c>
      <c r="C20" s="1">
        <v>2134.1848279147316</v>
      </c>
      <c r="D20" s="1">
        <v>2951.547525</v>
      </c>
      <c r="E20" s="1">
        <v>3162.6539600000001</v>
      </c>
      <c r="F20" s="1">
        <v>3722.1397750000001</v>
      </c>
      <c r="G20" s="1">
        <v>4928.2062500000002</v>
      </c>
      <c r="H20" s="5"/>
      <c r="I20" s="3"/>
      <c r="J20" s="3"/>
    </row>
    <row r="21" spans="1:10" ht="15.75" x14ac:dyDescent="0.25">
      <c r="A21" s="6" t="s">
        <v>9</v>
      </c>
      <c r="B21" s="1">
        <v>363264</v>
      </c>
      <c r="C21" s="1">
        <v>2163.0582350839586</v>
      </c>
      <c r="D21" s="1">
        <v>2991.4790399999997</v>
      </c>
      <c r="E21" s="1">
        <v>3205.4415360000003</v>
      </c>
      <c r="F21" s="1">
        <v>3772.4966399999998</v>
      </c>
      <c r="G21" s="1">
        <v>4994.88</v>
      </c>
      <c r="H21" s="5"/>
      <c r="I21" s="3"/>
      <c r="J21" s="3"/>
    </row>
    <row r="22" spans="1:10" ht="9" customHeight="1" x14ac:dyDescent="0.25">
      <c r="B22" s="1"/>
      <c r="I22" s="3"/>
      <c r="J22" s="3"/>
    </row>
    <row r="23" spans="1:10" ht="18.75" x14ac:dyDescent="0.3">
      <c r="A23" s="9" t="s">
        <v>15</v>
      </c>
      <c r="B23" s="5"/>
      <c r="C23" s="5"/>
      <c r="D23" s="5"/>
      <c r="E23" s="5"/>
      <c r="F23" s="5"/>
      <c r="G23" s="5"/>
      <c r="H23" s="5"/>
      <c r="I23" s="3"/>
      <c r="J23" s="3"/>
    </row>
    <row r="24" spans="1:10" ht="15.75" x14ac:dyDescent="0.25">
      <c r="B24" s="7" t="s">
        <v>26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27</v>
      </c>
      <c r="I24" s="3"/>
      <c r="J24" s="3"/>
    </row>
    <row r="25" spans="1:10" ht="15.75" x14ac:dyDescent="0.25">
      <c r="A25" s="6" t="s">
        <v>5</v>
      </c>
      <c r="B25" s="1">
        <v>365530</v>
      </c>
      <c r="C25" s="1">
        <v>2295.0335907578324</v>
      </c>
      <c r="D25" s="1">
        <v>3198.3875000000003</v>
      </c>
      <c r="E25" s="1">
        <v>3426.84375</v>
      </c>
      <c r="F25" s="1">
        <v>3796.0290500000001</v>
      </c>
      <c r="G25" s="1">
        <v>5026.0375000000004</v>
      </c>
      <c r="H25" s="5"/>
      <c r="I25" s="3"/>
      <c r="J25" s="3"/>
    </row>
    <row r="26" spans="1:10" ht="15.75" x14ac:dyDescent="0.25">
      <c r="A26" s="6" t="s">
        <v>16</v>
      </c>
      <c r="B26" s="1">
        <v>370189</v>
      </c>
      <c r="C26" s="1">
        <v>2324.2858039806615</v>
      </c>
      <c r="D26" s="1">
        <v>3239.1537500000004</v>
      </c>
      <c r="E26" s="1">
        <v>3470.5218749999999</v>
      </c>
      <c r="F26" s="1">
        <v>3844.412765</v>
      </c>
      <c r="G26" s="1">
        <v>5090.0987500000001</v>
      </c>
      <c r="H26" s="5"/>
      <c r="I26" s="3"/>
      <c r="J26" s="3"/>
    </row>
    <row r="27" spans="1:10" ht="9" customHeight="1" x14ac:dyDescent="0.25">
      <c r="B27" s="1"/>
      <c r="I27" s="3"/>
      <c r="J27" s="3"/>
    </row>
    <row r="28" spans="1:10" ht="18.75" x14ac:dyDescent="0.3">
      <c r="A28" s="9" t="s">
        <v>19</v>
      </c>
      <c r="I28" s="3"/>
      <c r="J28" s="3"/>
    </row>
    <row r="29" spans="1:10" ht="15.75" x14ac:dyDescent="0.25">
      <c r="B29" s="7" t="s">
        <v>26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27</v>
      </c>
      <c r="I29" s="3"/>
      <c r="J29" s="3"/>
    </row>
    <row r="30" spans="1:10" ht="15.75" x14ac:dyDescent="0.25">
      <c r="A30" s="6" t="s">
        <v>5</v>
      </c>
      <c r="B30" s="1">
        <v>358662</v>
      </c>
      <c r="C30" s="1">
        <v>2135.6555912826011</v>
      </c>
      <c r="D30" s="1">
        <v>2953.5815699999998</v>
      </c>
      <c r="E30" s="1">
        <v>3164.8334880000002</v>
      </c>
      <c r="F30" s="1">
        <v>3724.70487</v>
      </c>
      <c r="G30" s="1">
        <v>4931.6025</v>
      </c>
      <c r="H30" s="5"/>
      <c r="I30" s="3"/>
      <c r="J30" s="3"/>
    </row>
    <row r="31" spans="1:10" ht="15.75" x14ac:dyDescent="0.25">
      <c r="A31" s="6" t="s">
        <v>20</v>
      </c>
      <c r="B31" s="1">
        <v>360444</v>
      </c>
      <c r="C31" s="1">
        <v>2146.2665237584852</v>
      </c>
      <c r="D31" s="1">
        <v>2968.2563399999999</v>
      </c>
      <c r="E31" s="1">
        <v>3180.5578559999999</v>
      </c>
      <c r="F31" s="1">
        <v>3743.2109399999999</v>
      </c>
      <c r="G31" s="1">
        <v>4956.1050000000005</v>
      </c>
      <c r="H31" s="5"/>
      <c r="I31" s="3"/>
      <c r="J31" s="3"/>
    </row>
    <row r="32" spans="1:10" ht="15.75" x14ac:dyDescent="0.25">
      <c r="A32" s="6" t="s">
        <v>16</v>
      </c>
      <c r="B32" s="1">
        <v>366232</v>
      </c>
      <c r="C32" s="1">
        <v>2180.7312135286411</v>
      </c>
      <c r="D32" s="1">
        <v>3015.9205199999997</v>
      </c>
      <c r="E32" s="1">
        <v>3231.6311679999999</v>
      </c>
      <c r="F32" s="1">
        <v>3803.3193200000001</v>
      </c>
      <c r="G32" s="1">
        <v>5035.6899999999996</v>
      </c>
      <c r="H32" s="5"/>
      <c r="I32" s="3"/>
      <c r="J32" s="3"/>
    </row>
    <row r="33" spans="1:10" ht="15.75" x14ac:dyDescent="0.25">
      <c r="A33" s="6" t="s">
        <v>9</v>
      </c>
      <c r="B33" s="1">
        <v>374409</v>
      </c>
      <c r="C33" s="1">
        <v>2229.4212218649518</v>
      </c>
      <c r="D33" s="1">
        <v>3083.2581149999996</v>
      </c>
      <c r="E33" s="1">
        <v>3303.7850160000003</v>
      </c>
      <c r="F33" s="1">
        <v>3888.2374650000002</v>
      </c>
      <c r="G33" s="1">
        <v>5148.1237499999997</v>
      </c>
      <c r="H33" s="5"/>
      <c r="I33" s="3"/>
      <c r="J33" s="3"/>
    </row>
    <row r="34" spans="1:10" ht="9" customHeight="1" x14ac:dyDescent="0.25">
      <c r="B34" s="1"/>
      <c r="I34" s="3"/>
      <c r="J34" s="3"/>
    </row>
    <row r="35" spans="1:10" ht="21" x14ac:dyDescent="0.3">
      <c r="A35" s="9" t="s">
        <v>39</v>
      </c>
      <c r="J35" s="3"/>
    </row>
    <row r="36" spans="1:10" ht="15.75" x14ac:dyDescent="0.25">
      <c r="B36" s="7" t="s">
        <v>26</v>
      </c>
      <c r="C36" s="7" t="s">
        <v>10</v>
      </c>
      <c r="D36" s="7" t="s">
        <v>11</v>
      </c>
      <c r="E36" s="7" t="s">
        <v>12</v>
      </c>
      <c r="F36" s="7" t="s">
        <v>13</v>
      </c>
      <c r="G36" s="7" t="s">
        <v>27</v>
      </c>
      <c r="H36"/>
      <c r="I36"/>
    </row>
    <row r="37" spans="1:10" ht="15.75" x14ac:dyDescent="0.25">
      <c r="A37" s="6" t="s">
        <v>5</v>
      </c>
      <c r="B37" s="1">
        <v>351459</v>
      </c>
      <c r="C37" s="1">
        <v>2092.7652733118971</v>
      </c>
      <c r="D37" s="1">
        <v>2894.2648649999996</v>
      </c>
      <c r="E37" s="1">
        <v>3101.2742160000003</v>
      </c>
      <c r="F37" s="1">
        <v>3649.901715</v>
      </c>
      <c r="G37" s="1">
        <v>4832.5612499999997</v>
      </c>
      <c r="H37"/>
      <c r="I37"/>
      <c r="J37" s="3"/>
    </row>
    <row r="38" spans="1:10" ht="15.75" x14ac:dyDescent="0.25">
      <c r="A38" s="6" t="s">
        <v>20</v>
      </c>
      <c r="B38" s="1">
        <v>355907</v>
      </c>
      <c r="C38" s="1">
        <v>2119.2509229486723</v>
      </c>
      <c r="D38" s="1">
        <v>2930.8941449999998</v>
      </c>
      <c r="E38" s="1">
        <v>3140.5233680000001</v>
      </c>
      <c r="F38" s="1">
        <v>3696.0941950000001</v>
      </c>
      <c r="G38" s="1">
        <v>4893.7212499999996</v>
      </c>
      <c r="H38"/>
      <c r="I38"/>
      <c r="J38" s="3"/>
    </row>
    <row r="39" spans="1:10" ht="15.75" x14ac:dyDescent="0.25">
      <c r="A39" s="6" t="s">
        <v>22</v>
      </c>
      <c r="B39" s="1">
        <v>361149</v>
      </c>
      <c r="C39" s="1">
        <v>2150.4644515898535</v>
      </c>
      <c r="D39" s="1">
        <v>2974.0620149999995</v>
      </c>
      <c r="E39" s="1">
        <v>3186.7787760000001</v>
      </c>
      <c r="F39" s="1">
        <v>3750.532365</v>
      </c>
      <c r="G39" s="1">
        <v>4965.7987499999999</v>
      </c>
      <c r="H39"/>
      <c r="I39"/>
      <c r="J39" s="3"/>
    </row>
    <row r="40" spans="1:10" ht="15.75" x14ac:dyDescent="0.25">
      <c r="A40" s="6" t="s">
        <v>16</v>
      </c>
      <c r="B40" s="1">
        <v>365530</v>
      </c>
      <c r="C40" s="1">
        <v>2176.5511492199594</v>
      </c>
      <c r="D40" s="1">
        <v>3010.1395499999999</v>
      </c>
      <c r="E40" s="1">
        <v>3225.4367200000002</v>
      </c>
      <c r="F40" s="1">
        <v>3796.0290500000001</v>
      </c>
      <c r="G40" s="1">
        <v>5026.0375000000004</v>
      </c>
      <c r="H40"/>
      <c r="I40"/>
      <c r="J40" s="3"/>
    </row>
    <row r="41" spans="1:10" ht="15.75" x14ac:dyDescent="0.25">
      <c r="A41" s="6" t="s">
        <v>9</v>
      </c>
      <c r="B41" s="1">
        <v>370189</v>
      </c>
      <c r="C41" s="1">
        <v>2204.2931999523639</v>
      </c>
      <c r="D41" s="1">
        <v>3048.5064149999998</v>
      </c>
      <c r="E41" s="1">
        <v>3266.547736</v>
      </c>
      <c r="F41" s="1">
        <v>3844.412765</v>
      </c>
      <c r="G41" s="1">
        <v>5090.0987500000001</v>
      </c>
      <c r="H41"/>
      <c r="I41"/>
      <c r="J41" s="3"/>
    </row>
    <row r="42" spans="1:10" ht="9" customHeight="1" x14ac:dyDescent="0.25">
      <c r="B42" s="1"/>
      <c r="I42" s="3"/>
      <c r="J42" s="3"/>
    </row>
    <row r="43" spans="1:10" ht="18.75" x14ac:dyDescent="0.3">
      <c r="A43" s="9" t="s">
        <v>21</v>
      </c>
      <c r="J43" s="3"/>
    </row>
    <row r="44" spans="1:10" ht="15.75" x14ac:dyDescent="0.25">
      <c r="B44" s="7" t="s">
        <v>26</v>
      </c>
      <c r="C44" s="7" t="s">
        <v>10</v>
      </c>
      <c r="D44" s="7" t="s">
        <v>23</v>
      </c>
      <c r="E44" s="7" t="s">
        <v>24</v>
      </c>
      <c r="F44" s="8" t="s">
        <v>25</v>
      </c>
      <c r="G44" s="7" t="s">
        <v>13</v>
      </c>
      <c r="H44" s="7" t="s">
        <v>27</v>
      </c>
    </row>
    <row r="45" spans="1:10" ht="15.75" x14ac:dyDescent="0.25">
      <c r="A45" s="6" t="s">
        <v>5</v>
      </c>
      <c r="B45" s="1">
        <v>351459</v>
      </c>
      <c r="C45" s="1">
        <v>2092.7652733118971</v>
      </c>
      <c r="D45" s="1">
        <v>2783.3778135048233</v>
      </c>
      <c r="E45" s="1">
        <v>3034.5096463022505</v>
      </c>
      <c r="F45" s="1">
        <v>3976.2540192926044</v>
      </c>
      <c r="G45" s="1">
        <v>3649.901715</v>
      </c>
      <c r="H45" s="1">
        <v>4832.5612499999997</v>
      </c>
      <c r="I45" s="1"/>
      <c r="J45" s="3"/>
    </row>
    <row r="46" spans="1:10" ht="15.75" x14ac:dyDescent="0.25">
      <c r="A46" s="6" t="s">
        <v>20</v>
      </c>
      <c r="B46" s="1">
        <v>355907</v>
      </c>
      <c r="C46" s="1">
        <v>2119.2509229486723</v>
      </c>
      <c r="D46" s="1">
        <v>2818.6037275217341</v>
      </c>
      <c r="E46" s="1">
        <v>3072.9138382755746</v>
      </c>
      <c r="F46" s="1">
        <v>4026.5767536024773</v>
      </c>
      <c r="G46" s="1">
        <v>3696.0941950000001</v>
      </c>
      <c r="H46" s="1">
        <v>4893.7212499999996</v>
      </c>
      <c r="I46" s="1"/>
      <c r="J46" s="3"/>
    </row>
    <row r="47" spans="1:10" ht="15.75" x14ac:dyDescent="0.25">
      <c r="A47" s="6" t="s">
        <v>22</v>
      </c>
      <c r="B47" s="1">
        <v>361149</v>
      </c>
      <c r="C47" s="1">
        <v>2150.4644515898535</v>
      </c>
      <c r="D47" s="1">
        <v>2860.1177206145053</v>
      </c>
      <c r="E47" s="1">
        <v>3118.1734548052873</v>
      </c>
      <c r="F47" s="1">
        <v>4085.8824580207215</v>
      </c>
      <c r="G47" s="1">
        <v>3750.532365</v>
      </c>
      <c r="H47" s="1">
        <v>4965.7987499999999</v>
      </c>
      <c r="I47" s="1"/>
      <c r="J47" s="3"/>
    </row>
    <row r="48" spans="1:10" ht="15.75" x14ac:dyDescent="0.25">
      <c r="A48" s="6" t="s">
        <v>16</v>
      </c>
      <c r="B48" s="1">
        <v>365530</v>
      </c>
      <c r="C48" s="1">
        <v>2176.5511492199594</v>
      </c>
      <c r="D48" s="1">
        <v>2894.8130284625463</v>
      </c>
      <c r="E48" s="1">
        <v>3155.9991663689411</v>
      </c>
      <c r="F48" s="1">
        <v>4135.4471835179229</v>
      </c>
      <c r="G48" s="1">
        <v>3796.0290500000001</v>
      </c>
      <c r="H48" s="1">
        <v>5026.0375000000004</v>
      </c>
      <c r="I48" s="1"/>
      <c r="J48" s="3"/>
    </row>
    <row r="49" spans="1:10" ht="15.75" x14ac:dyDescent="0.25">
      <c r="A49" s="6" t="s">
        <v>9</v>
      </c>
      <c r="B49" s="1">
        <v>370189</v>
      </c>
      <c r="C49" s="1">
        <v>2204.2931999523639</v>
      </c>
      <c r="D49" s="1">
        <v>2931.7099559366443</v>
      </c>
      <c r="E49" s="1">
        <v>3196.2251399309275</v>
      </c>
      <c r="F49" s="1">
        <v>4188.1570799094916</v>
      </c>
      <c r="G49" s="1">
        <v>3844.412765</v>
      </c>
      <c r="H49" s="1">
        <v>5090.0987500000001</v>
      </c>
      <c r="I49" s="1"/>
      <c r="J49" s="3"/>
    </row>
    <row r="51" spans="1:10" x14ac:dyDescent="0.25">
      <c r="B51" s="10">
        <v>2021</v>
      </c>
      <c r="C51"/>
    </row>
    <row r="52" spans="1:10" ht="18.75" x14ac:dyDescent="0.3">
      <c r="A52" s="9" t="s">
        <v>18</v>
      </c>
      <c r="B52" s="1">
        <v>52000</v>
      </c>
      <c r="C52"/>
      <c r="D52" s="12"/>
      <c r="E52" s="3"/>
    </row>
    <row r="53" spans="1:10" ht="18.75" x14ac:dyDescent="0.3">
      <c r="A53" s="9" t="s">
        <v>17</v>
      </c>
      <c r="B53" s="1">
        <v>96000</v>
      </c>
      <c r="C53" s="3"/>
      <c r="D53" s="3"/>
      <c r="E53" s="3"/>
    </row>
    <row r="54" spans="1:10" x14ac:dyDescent="0.25">
      <c r="C54" s="5"/>
      <c r="D54" s="5"/>
      <c r="E54" s="5"/>
      <c r="F54" s="5"/>
    </row>
    <row r="55" spans="1:10" ht="17.25" x14ac:dyDescent="0.25">
      <c r="A55" s="2" t="s">
        <v>34</v>
      </c>
    </row>
    <row r="56" spans="1:10" x14ac:dyDescent="0.25">
      <c r="A56" t="s">
        <v>36</v>
      </c>
    </row>
    <row r="57" spans="1:10" ht="17.25" x14ac:dyDescent="0.25">
      <c r="A57" s="2" t="s">
        <v>40</v>
      </c>
    </row>
    <row r="58" spans="1:10" x14ac:dyDescent="0.25">
      <c r="A58" s="2" t="s">
        <v>41</v>
      </c>
    </row>
  </sheetData>
  <sheetProtection algorithmName="SHA-512" hashValue="hyByF2l4fXEisejKrjXsa3m7ljdTODLBLvJ4+gedKfHOd7G6M2r6d/aGFqjJDYfcbDiDWh+uijo+c16yBXU/+Q==" saltValue="WOyDvHrS/UnN2jlxh82Fwg==" spinCount="100000" sheet="1" objects="1" scenarios="1"/>
  <pageMargins left="0.23622047244094491" right="0.23622047244094491" top="0.48416666666666669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1876-4D82-406E-ABB6-A21E7C147F90}">
  <sheetPr>
    <pageSetUpPr fitToPage="1"/>
  </sheetPr>
  <dimension ref="A1:K59"/>
  <sheetViews>
    <sheetView showGridLines="0" zoomScaleNormal="100" workbookViewId="0">
      <selection activeCell="H6" sqref="H6"/>
    </sheetView>
  </sheetViews>
  <sheetFormatPr defaultRowHeight="15" x14ac:dyDescent="0.25"/>
  <cols>
    <col min="1" max="1" width="27" style="2" customWidth="1"/>
    <col min="2" max="7" width="12.28515625" style="2" customWidth="1"/>
    <col min="8" max="8" width="11.5703125" style="2" customWidth="1"/>
    <col min="9" max="9" width="11.5703125" style="2" bestFit="1" customWidth="1"/>
    <col min="10" max="10" width="13.42578125" style="2" bestFit="1" customWidth="1"/>
    <col min="11" max="11" width="24.140625" style="2" customWidth="1"/>
    <col min="12" max="12" width="13.7109375" style="2" bestFit="1" customWidth="1"/>
    <col min="13" max="13" width="11.5703125" style="2" bestFit="1" customWidth="1"/>
    <col min="14" max="14" width="10.140625" style="2" bestFit="1" customWidth="1"/>
    <col min="15" max="15" width="12.140625" style="2" bestFit="1" customWidth="1"/>
    <col min="16" max="16" width="9.28515625" style="2" bestFit="1" customWidth="1"/>
    <col min="17" max="17" width="15.42578125" style="2" bestFit="1" customWidth="1"/>
    <col min="18" max="16384" width="9.140625" style="2"/>
  </cols>
  <sheetData>
    <row r="1" spans="1:11" ht="26.25" x14ac:dyDescent="0.4">
      <c r="A1" s="11" t="s">
        <v>28</v>
      </c>
      <c r="G1" s="13" t="s">
        <v>33</v>
      </c>
    </row>
    <row r="2" spans="1:11" x14ac:dyDescent="0.25">
      <c r="J2" s="3"/>
      <c r="K2" s="5"/>
    </row>
    <row r="3" spans="1:11" ht="18.75" x14ac:dyDescent="0.3">
      <c r="A3" s="9" t="s">
        <v>0</v>
      </c>
      <c r="D3" s="4"/>
      <c r="E3" s="4"/>
      <c r="J3" s="3"/>
    </row>
    <row r="4" spans="1:11" ht="15.75" x14ac:dyDescent="0.25">
      <c r="B4" s="7" t="s">
        <v>26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27</v>
      </c>
      <c r="J4" s="3"/>
    </row>
    <row r="5" spans="1:11" ht="15.75" x14ac:dyDescent="0.25">
      <c r="A5" s="6" t="s">
        <v>1</v>
      </c>
      <c r="B5" s="1">
        <v>223453</v>
      </c>
      <c r="C5" s="1">
        <v>1330.5525783017745</v>
      </c>
      <c r="D5" s="1">
        <v>1840.1354549999999</v>
      </c>
      <c r="E5" s="1">
        <v>1971.749272</v>
      </c>
      <c r="F5" s="1">
        <v>2320.559405</v>
      </c>
      <c r="G5" s="1">
        <v>3072.4787500000002</v>
      </c>
      <c r="H5" s="5"/>
      <c r="I5" s="3"/>
      <c r="J5" s="3"/>
    </row>
    <row r="6" spans="1:11" ht="15.75" x14ac:dyDescent="0.25">
      <c r="A6" s="6" t="s">
        <v>2</v>
      </c>
      <c r="B6" s="1">
        <v>255890</v>
      </c>
      <c r="C6" s="1">
        <v>1523.698940097654</v>
      </c>
      <c r="D6" s="1">
        <v>2107.2541499999998</v>
      </c>
      <c r="E6" s="1">
        <v>2257.97336</v>
      </c>
      <c r="F6" s="1">
        <v>2657.4176499999999</v>
      </c>
      <c r="G6" s="1">
        <v>3518.4875000000002</v>
      </c>
      <c r="H6" s="5"/>
      <c r="I6" s="3"/>
      <c r="J6" s="3"/>
    </row>
    <row r="7" spans="1:11" ht="15.75" x14ac:dyDescent="0.25">
      <c r="A7" s="6" t="s">
        <v>3</v>
      </c>
      <c r="B7" s="1">
        <v>302743</v>
      </c>
      <c r="C7" s="1">
        <v>1802.6854829105632</v>
      </c>
      <c r="D7" s="1">
        <v>2493.0886049999999</v>
      </c>
      <c r="E7" s="1">
        <v>2671.4042319999999</v>
      </c>
      <c r="F7" s="1">
        <v>3143.9860549999999</v>
      </c>
      <c r="G7" s="1">
        <v>4162.7162500000004</v>
      </c>
      <c r="H7" s="5"/>
      <c r="I7" s="3"/>
      <c r="J7" s="3"/>
    </row>
    <row r="8" spans="1:11" ht="15.75" x14ac:dyDescent="0.25">
      <c r="A8" s="6" t="s">
        <v>4</v>
      </c>
      <c r="B8" s="1">
        <v>320763</v>
      </c>
      <c r="C8" s="1">
        <v>1909.9857091818508</v>
      </c>
      <c r="D8" s="1">
        <v>2641.4833049999997</v>
      </c>
      <c r="E8" s="1">
        <v>2830.4127120000003</v>
      </c>
      <c r="F8" s="1">
        <v>3331.1237550000001</v>
      </c>
      <c r="G8" s="1">
        <v>4410.49125</v>
      </c>
      <c r="H8" s="5"/>
      <c r="I8" s="3"/>
      <c r="J8" s="3"/>
    </row>
    <row r="9" spans="1:11" ht="18" x14ac:dyDescent="0.25">
      <c r="A9" s="6" t="s">
        <v>31</v>
      </c>
      <c r="B9" s="1">
        <v>360408</v>
      </c>
      <c r="C9" s="1">
        <v>2146.052161486245</v>
      </c>
      <c r="D9" s="1">
        <v>2967.9598799999999</v>
      </c>
      <c r="E9" s="1">
        <v>3180.2401920000002</v>
      </c>
      <c r="F9" s="1">
        <v>3742.8370800000002</v>
      </c>
      <c r="G9" s="1">
        <v>4955.6099999999997</v>
      </c>
      <c r="H9" s="5"/>
      <c r="I9" s="3"/>
      <c r="J9" s="3"/>
    </row>
    <row r="10" spans="1:11" ht="15.75" x14ac:dyDescent="0.25">
      <c r="A10" s="6" t="s">
        <v>6</v>
      </c>
      <c r="B10" s="1">
        <v>366497</v>
      </c>
      <c r="C10" s="1">
        <v>2182.3091580326309</v>
      </c>
      <c r="D10" s="1">
        <v>3018.1027949999998</v>
      </c>
      <c r="E10" s="1">
        <v>3233.9695280000001</v>
      </c>
      <c r="F10" s="1">
        <v>3806.0713449999998</v>
      </c>
      <c r="G10" s="1">
        <v>5039.3337499999998</v>
      </c>
      <c r="H10" s="5"/>
      <c r="I10" s="3"/>
      <c r="J10" s="3"/>
    </row>
    <row r="11" spans="1:11" ht="15.75" x14ac:dyDescent="0.25">
      <c r="A11" s="6" t="s">
        <v>7</v>
      </c>
      <c r="B11" s="1">
        <v>368067</v>
      </c>
      <c r="C11" s="1">
        <v>2191.6577349053232</v>
      </c>
      <c r="D11" s="1">
        <v>3031.0317449999998</v>
      </c>
      <c r="E11" s="1">
        <v>3247.8232080000002</v>
      </c>
      <c r="F11" s="1">
        <v>3822.3757949999999</v>
      </c>
      <c r="G11" s="1">
        <v>5060.9212500000003</v>
      </c>
      <c r="H11" s="5"/>
      <c r="I11" s="3"/>
      <c r="J11" s="3"/>
    </row>
    <row r="12" spans="1:11" ht="15.75" x14ac:dyDescent="0.25">
      <c r="A12" s="6" t="s">
        <v>8</v>
      </c>
      <c r="B12" s="1">
        <v>376792</v>
      </c>
      <c r="C12" s="1">
        <v>2243.6108133857329</v>
      </c>
      <c r="D12" s="1">
        <v>3102.8821199999998</v>
      </c>
      <c r="E12" s="1">
        <v>3324.8126080000002</v>
      </c>
      <c r="F12" s="1">
        <v>3912.9849199999999</v>
      </c>
      <c r="G12" s="1">
        <v>5180.8900000000003</v>
      </c>
      <c r="H12" s="5"/>
      <c r="I12" s="3"/>
      <c r="J12" s="3"/>
    </row>
    <row r="13" spans="1:11" ht="15.75" x14ac:dyDescent="0.25">
      <c r="A13" s="6" t="s">
        <v>9</v>
      </c>
      <c r="B13" s="1">
        <v>381530</v>
      </c>
      <c r="C13" s="1">
        <v>2271.8232702155533</v>
      </c>
      <c r="D13" s="1">
        <v>3141.8995499999996</v>
      </c>
      <c r="E13" s="1">
        <v>3366.6207199999999</v>
      </c>
      <c r="F13" s="1">
        <v>3962.18905</v>
      </c>
      <c r="G13" s="1">
        <v>5246.0375000000004</v>
      </c>
      <c r="H13" s="5"/>
      <c r="I13" s="3"/>
      <c r="J13" s="3"/>
    </row>
    <row r="14" spans="1:11" ht="9" customHeight="1" x14ac:dyDescent="0.25">
      <c r="B14" s="1"/>
      <c r="I14" s="3"/>
      <c r="J14" s="3"/>
    </row>
    <row r="15" spans="1:11" ht="18.75" x14ac:dyDescent="0.3">
      <c r="A15" s="9" t="s">
        <v>14</v>
      </c>
      <c r="B15" s="5"/>
      <c r="C15" s="5"/>
      <c r="D15" s="5"/>
      <c r="E15" s="5"/>
      <c r="F15" s="5"/>
      <c r="G15" s="5"/>
      <c r="H15" s="5"/>
      <c r="I15" s="3"/>
      <c r="J15" s="3"/>
    </row>
    <row r="16" spans="1:11" ht="15.75" x14ac:dyDescent="0.25">
      <c r="B16" s="7" t="s">
        <v>26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27</v>
      </c>
      <c r="I16" s="3"/>
      <c r="J16" s="3"/>
    </row>
    <row r="17" spans="1:10" ht="15.75" x14ac:dyDescent="0.25">
      <c r="A17" s="6" t="s">
        <v>5</v>
      </c>
      <c r="B17" s="1">
        <v>365689</v>
      </c>
      <c r="C17" s="1">
        <v>2177.4979159223531</v>
      </c>
      <c r="D17" s="1">
        <v>3011.4489149999999</v>
      </c>
      <c r="E17" s="1">
        <v>3226.8397359999999</v>
      </c>
      <c r="F17" s="1">
        <v>3797.680265</v>
      </c>
      <c r="G17" s="1">
        <v>5028.2237500000001</v>
      </c>
      <c r="H17" s="5"/>
      <c r="I17" s="3"/>
      <c r="J17" s="3"/>
    </row>
    <row r="18" spans="1:10" ht="15.75" x14ac:dyDescent="0.25">
      <c r="A18" s="6" t="s">
        <v>6</v>
      </c>
      <c r="B18" s="1">
        <v>372652</v>
      </c>
      <c r="C18" s="1">
        <v>2218.9591520781232</v>
      </c>
      <c r="D18" s="1">
        <v>3068.7892199999997</v>
      </c>
      <c r="E18" s="1">
        <v>3288.2812480000002</v>
      </c>
      <c r="F18" s="1">
        <v>3869.9910199999999</v>
      </c>
      <c r="G18" s="1">
        <v>5123.9650000000001</v>
      </c>
      <c r="H18" s="5"/>
      <c r="I18" s="3"/>
      <c r="J18" s="3"/>
    </row>
    <row r="19" spans="1:10" ht="15.75" x14ac:dyDescent="0.25">
      <c r="A19" s="6" t="s">
        <v>7</v>
      </c>
      <c r="B19" s="1">
        <v>374295</v>
      </c>
      <c r="C19" s="1">
        <v>2228.7424080028582</v>
      </c>
      <c r="D19" s="1">
        <v>3082.3193249999999</v>
      </c>
      <c r="E19" s="1">
        <v>3302.7790800000002</v>
      </c>
      <c r="F19" s="1">
        <v>3887.0535749999999</v>
      </c>
      <c r="G19" s="1">
        <v>5146.5562499999996</v>
      </c>
      <c r="H19" s="5"/>
      <c r="I19" s="3"/>
      <c r="J19" s="3"/>
    </row>
    <row r="20" spans="1:10" ht="15.75" x14ac:dyDescent="0.25">
      <c r="A20" s="6" t="s">
        <v>8</v>
      </c>
      <c r="B20" s="1">
        <v>383415</v>
      </c>
      <c r="C20" s="1">
        <v>2283.0475169703468</v>
      </c>
      <c r="D20" s="1">
        <v>3157.4225249999995</v>
      </c>
      <c r="E20" s="1">
        <v>3383.25396</v>
      </c>
      <c r="F20" s="1">
        <v>3981.7647750000001</v>
      </c>
      <c r="G20" s="1">
        <v>5271.9562500000002</v>
      </c>
      <c r="H20" s="5"/>
      <c r="I20" s="3"/>
      <c r="J20" s="3"/>
    </row>
    <row r="21" spans="1:10" ht="15.75" x14ac:dyDescent="0.25">
      <c r="A21" s="6" t="s">
        <v>9</v>
      </c>
      <c r="B21" s="1">
        <v>388264</v>
      </c>
      <c r="C21" s="1">
        <v>2311.9209241395738</v>
      </c>
      <c r="D21" s="1">
        <v>3197.3540399999997</v>
      </c>
      <c r="E21" s="1">
        <v>3426.0415360000002</v>
      </c>
      <c r="F21" s="1">
        <v>4032.1216399999998</v>
      </c>
      <c r="G21" s="1">
        <v>5338.63</v>
      </c>
      <c r="H21" s="5"/>
      <c r="I21" s="3"/>
      <c r="J21" s="3"/>
    </row>
    <row r="22" spans="1:10" ht="9" customHeight="1" x14ac:dyDescent="0.25">
      <c r="B22" s="1"/>
      <c r="I22" s="3"/>
      <c r="J22" s="3"/>
    </row>
    <row r="23" spans="1:10" ht="18.75" x14ac:dyDescent="0.3">
      <c r="A23" s="9" t="s">
        <v>15</v>
      </c>
      <c r="B23" s="5"/>
      <c r="C23" s="5"/>
      <c r="D23" s="5"/>
      <c r="E23" s="5"/>
      <c r="F23" s="5"/>
      <c r="G23" s="5"/>
      <c r="H23" s="5"/>
      <c r="I23" s="3"/>
      <c r="J23" s="3"/>
    </row>
    <row r="24" spans="1:10" ht="15.75" x14ac:dyDescent="0.25">
      <c r="B24" s="7" t="s">
        <v>26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27</v>
      </c>
      <c r="I24" s="3"/>
      <c r="J24" s="3"/>
    </row>
    <row r="25" spans="1:10" ht="15.75" x14ac:dyDescent="0.25">
      <c r="A25" s="6" t="s">
        <v>5</v>
      </c>
      <c r="B25" s="1">
        <v>390530</v>
      </c>
      <c r="C25" s="1">
        <v>2451.9997488541467</v>
      </c>
      <c r="D25" s="1">
        <v>3417.1375000000003</v>
      </c>
      <c r="E25" s="1">
        <v>3661.21875</v>
      </c>
      <c r="F25" s="1">
        <v>4055.6540500000001</v>
      </c>
      <c r="G25" s="1">
        <v>5369.7875000000004</v>
      </c>
      <c r="H25" s="5"/>
      <c r="I25" s="3"/>
      <c r="J25" s="3"/>
    </row>
    <row r="26" spans="1:10" ht="15.75" x14ac:dyDescent="0.25">
      <c r="A26" s="6" t="s">
        <v>16</v>
      </c>
      <c r="B26" s="1">
        <v>395189</v>
      </c>
      <c r="C26" s="1">
        <v>2481.2519620769763</v>
      </c>
      <c r="D26" s="1">
        <v>3457.9037500000004</v>
      </c>
      <c r="E26" s="1">
        <v>3704.8968749999999</v>
      </c>
      <c r="F26" s="1">
        <v>4104.037765</v>
      </c>
      <c r="G26" s="1">
        <v>5433.8487500000001</v>
      </c>
      <c r="H26" s="5"/>
      <c r="I26" s="3"/>
      <c r="J26" s="3"/>
    </row>
    <row r="27" spans="1:10" ht="9" customHeight="1" x14ac:dyDescent="0.25">
      <c r="B27" s="1"/>
      <c r="I27" s="3"/>
      <c r="J27" s="3"/>
    </row>
    <row r="28" spans="1:10" ht="18.75" x14ac:dyDescent="0.3">
      <c r="A28" s="9" t="s">
        <v>19</v>
      </c>
      <c r="I28" s="3"/>
      <c r="J28" s="3"/>
    </row>
    <row r="29" spans="1:10" ht="15.75" x14ac:dyDescent="0.25">
      <c r="B29" s="7" t="s">
        <v>26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27</v>
      </c>
      <c r="I29" s="3"/>
      <c r="J29" s="3"/>
    </row>
    <row r="30" spans="1:10" ht="15.75" x14ac:dyDescent="0.25">
      <c r="A30" s="6" t="s">
        <v>5</v>
      </c>
      <c r="B30" s="1">
        <v>383662</v>
      </c>
      <c r="C30" s="1">
        <v>2284.5182803382158</v>
      </c>
      <c r="D30" s="1">
        <v>3159.4565699999998</v>
      </c>
      <c r="E30" s="1">
        <v>3385.4334880000001</v>
      </c>
      <c r="F30" s="1">
        <v>3984.32987</v>
      </c>
      <c r="G30" s="1">
        <v>5275.3525</v>
      </c>
      <c r="H30" s="5"/>
      <c r="I30" s="3"/>
      <c r="J30" s="3"/>
    </row>
    <row r="31" spans="1:10" ht="15.75" x14ac:dyDescent="0.25">
      <c r="A31" s="6" t="s">
        <v>20</v>
      </c>
      <c r="B31" s="1">
        <v>385444</v>
      </c>
      <c r="C31" s="1">
        <v>2295.1292128141004</v>
      </c>
      <c r="D31" s="1">
        <v>3174.1313399999999</v>
      </c>
      <c r="E31" s="1">
        <v>3401.1578560000003</v>
      </c>
      <c r="F31" s="1">
        <v>4002.8359399999999</v>
      </c>
      <c r="G31" s="1">
        <v>5299.8550000000005</v>
      </c>
      <c r="H31" s="5"/>
      <c r="I31" s="3"/>
      <c r="J31" s="3"/>
    </row>
    <row r="32" spans="1:10" ht="15.75" x14ac:dyDescent="0.25">
      <c r="A32" s="6" t="s">
        <v>16</v>
      </c>
      <c r="B32" s="1">
        <v>391232</v>
      </c>
      <c r="C32" s="1">
        <v>2329.5939025842563</v>
      </c>
      <c r="D32" s="1">
        <v>3221.7955199999997</v>
      </c>
      <c r="E32" s="1">
        <v>3452.2311680000003</v>
      </c>
      <c r="F32" s="1">
        <v>4062.9443200000001</v>
      </c>
      <c r="G32" s="1">
        <v>5379.44</v>
      </c>
      <c r="H32" s="5"/>
      <c r="I32" s="3"/>
      <c r="J32" s="3"/>
    </row>
    <row r="33" spans="1:10" ht="15.75" x14ac:dyDescent="0.25">
      <c r="A33" s="6" t="s">
        <v>9</v>
      </c>
      <c r="B33" s="1">
        <v>399409</v>
      </c>
      <c r="C33" s="1">
        <v>2378.283910920567</v>
      </c>
      <c r="D33" s="1">
        <v>3289.1331149999996</v>
      </c>
      <c r="E33" s="1">
        <v>3524.3850160000002</v>
      </c>
      <c r="F33" s="1">
        <v>4147.8624650000002</v>
      </c>
      <c r="G33" s="1">
        <v>5491.8737499999997</v>
      </c>
      <c r="H33" s="5"/>
      <c r="I33" s="3"/>
      <c r="J33" s="3"/>
    </row>
    <row r="34" spans="1:10" ht="9" customHeight="1" x14ac:dyDescent="0.25">
      <c r="B34" s="1"/>
      <c r="I34" s="3"/>
      <c r="J34" s="3"/>
    </row>
    <row r="35" spans="1:10" ht="21" x14ac:dyDescent="0.3">
      <c r="A35" s="9" t="s">
        <v>39</v>
      </c>
      <c r="J35" s="3"/>
    </row>
    <row r="36" spans="1:10" ht="15.75" x14ac:dyDescent="0.25">
      <c r="B36" s="7" t="s">
        <v>26</v>
      </c>
      <c r="C36" s="7" t="s">
        <v>10</v>
      </c>
      <c r="D36" s="7" t="s">
        <v>11</v>
      </c>
      <c r="E36" s="7" t="s">
        <v>12</v>
      </c>
      <c r="F36" s="7" t="s">
        <v>13</v>
      </c>
      <c r="G36" s="7" t="s">
        <v>27</v>
      </c>
      <c r="H36"/>
      <c r="I36"/>
    </row>
    <row r="37" spans="1:10" ht="15.75" x14ac:dyDescent="0.25">
      <c r="A37" s="6" t="s">
        <v>5</v>
      </c>
      <c r="B37" s="1">
        <v>376459</v>
      </c>
      <c r="C37" s="1">
        <v>2241.6279623675123</v>
      </c>
      <c r="D37" s="1">
        <v>3100.1398649999996</v>
      </c>
      <c r="E37" s="1">
        <v>3321.8742160000002</v>
      </c>
      <c r="F37" s="1">
        <v>3909.526715</v>
      </c>
      <c r="G37" s="1">
        <v>5176.3112499999997</v>
      </c>
      <c r="H37"/>
      <c r="I37"/>
      <c r="J37" s="3"/>
    </row>
    <row r="38" spans="1:10" ht="15.75" x14ac:dyDescent="0.25">
      <c r="A38" s="6" t="s">
        <v>20</v>
      </c>
      <c r="B38" s="1">
        <v>380907</v>
      </c>
      <c r="C38" s="1">
        <v>2268.1136120042875</v>
      </c>
      <c r="D38" s="1">
        <v>3136.7691449999998</v>
      </c>
      <c r="E38" s="1">
        <v>3361.123368</v>
      </c>
      <c r="F38" s="1">
        <v>3955.7191950000001</v>
      </c>
      <c r="G38" s="1">
        <v>5237.4712499999996</v>
      </c>
      <c r="H38"/>
      <c r="I38"/>
      <c r="J38" s="3"/>
    </row>
    <row r="39" spans="1:10" ht="15.75" x14ac:dyDescent="0.25">
      <c r="A39" s="6" t="s">
        <v>22</v>
      </c>
      <c r="B39" s="1">
        <v>386149</v>
      </c>
      <c r="C39" s="1">
        <v>2299.3271406454687</v>
      </c>
      <c r="D39" s="1">
        <v>3179.9370149999995</v>
      </c>
      <c r="E39" s="1">
        <v>3407.378776</v>
      </c>
      <c r="F39" s="1">
        <v>4010.157365</v>
      </c>
      <c r="G39" s="1">
        <v>5309.5487499999999</v>
      </c>
      <c r="H39"/>
      <c r="I39"/>
      <c r="J39" s="3"/>
    </row>
    <row r="40" spans="1:10" ht="15.75" x14ac:dyDescent="0.25">
      <c r="A40" s="6" t="s">
        <v>16</v>
      </c>
      <c r="B40" s="1">
        <v>390530</v>
      </c>
      <c r="C40" s="1">
        <v>2325.4138382755746</v>
      </c>
      <c r="D40" s="1">
        <v>3216.0145499999999</v>
      </c>
      <c r="E40" s="1">
        <v>3446.0367200000001</v>
      </c>
      <c r="F40" s="1">
        <v>4055.6540500000001</v>
      </c>
      <c r="G40" s="1">
        <v>5369.7875000000004</v>
      </c>
      <c r="H40"/>
      <c r="I40"/>
      <c r="J40" s="3"/>
    </row>
    <row r="41" spans="1:10" ht="15.75" x14ac:dyDescent="0.25">
      <c r="A41" s="6" t="s">
        <v>9</v>
      </c>
      <c r="B41" s="1">
        <v>395189</v>
      </c>
      <c r="C41" s="1">
        <v>2353.1558890079791</v>
      </c>
      <c r="D41" s="1">
        <v>3254.3814149999998</v>
      </c>
      <c r="E41" s="1">
        <v>3487.1477359999999</v>
      </c>
      <c r="F41" s="1">
        <v>4104.037765</v>
      </c>
      <c r="G41" s="1">
        <v>5433.8487500000001</v>
      </c>
      <c r="H41"/>
      <c r="I41"/>
      <c r="J41" s="3"/>
    </row>
    <row r="42" spans="1:10" ht="9" customHeight="1" x14ac:dyDescent="0.25">
      <c r="B42" s="1"/>
      <c r="I42" s="3"/>
      <c r="J42" s="3"/>
    </row>
    <row r="43" spans="1:10" ht="18.75" x14ac:dyDescent="0.3">
      <c r="A43" s="9" t="s">
        <v>21</v>
      </c>
      <c r="J43" s="3"/>
    </row>
    <row r="44" spans="1:10" ht="15.75" x14ac:dyDescent="0.25">
      <c r="B44" s="7" t="s">
        <v>26</v>
      </c>
      <c r="C44" s="7" t="s">
        <v>10</v>
      </c>
      <c r="D44" s="7" t="s">
        <v>23</v>
      </c>
      <c r="E44" s="7" t="s">
        <v>24</v>
      </c>
      <c r="F44" s="8" t="s">
        <v>25</v>
      </c>
      <c r="G44" s="7" t="s">
        <v>13</v>
      </c>
      <c r="H44" s="7" t="s">
        <v>27</v>
      </c>
    </row>
    <row r="45" spans="1:10" ht="15.75" x14ac:dyDescent="0.25">
      <c r="A45" s="6" t="s">
        <v>5</v>
      </c>
      <c r="B45" s="1">
        <v>376459</v>
      </c>
      <c r="C45" s="1">
        <v>2241.6279623675123</v>
      </c>
      <c r="D45" s="1">
        <v>2981.3651899487913</v>
      </c>
      <c r="E45" s="1">
        <v>3250.3605454328926</v>
      </c>
      <c r="F45" s="1">
        <v>4259.0931284982735</v>
      </c>
      <c r="G45" s="1">
        <v>3909.526715</v>
      </c>
      <c r="H45" s="1">
        <v>5176.3112499999997</v>
      </c>
      <c r="I45" s="1"/>
      <c r="J45" s="3"/>
    </row>
    <row r="46" spans="1:10" ht="15.75" x14ac:dyDescent="0.25">
      <c r="A46" s="6" t="s">
        <v>20</v>
      </c>
      <c r="B46" s="1">
        <v>380907</v>
      </c>
      <c r="C46" s="1">
        <v>2268.1136120042875</v>
      </c>
      <c r="D46" s="1">
        <v>3016.5911039657026</v>
      </c>
      <c r="E46" s="1">
        <v>3288.7647374062167</v>
      </c>
      <c r="F46" s="1">
        <v>4309.4158628081459</v>
      </c>
      <c r="G46" s="1">
        <v>3955.7191950000001</v>
      </c>
      <c r="H46" s="1">
        <v>5237.4712499999996</v>
      </c>
      <c r="I46" s="1"/>
      <c r="J46" s="3"/>
    </row>
    <row r="47" spans="1:10" ht="15.75" x14ac:dyDescent="0.25">
      <c r="A47" s="6" t="s">
        <v>22</v>
      </c>
      <c r="B47" s="1">
        <v>386149</v>
      </c>
      <c r="C47" s="1">
        <v>2299.3271406454687</v>
      </c>
      <c r="D47" s="1">
        <v>3058.1050970584733</v>
      </c>
      <c r="E47" s="1">
        <v>3334.0243539359294</v>
      </c>
      <c r="F47" s="1">
        <v>4368.7215672263901</v>
      </c>
      <c r="G47" s="1">
        <v>4010.157365</v>
      </c>
      <c r="H47" s="1">
        <v>5309.5487499999999</v>
      </c>
      <c r="I47" s="1"/>
      <c r="J47" s="3"/>
    </row>
    <row r="48" spans="1:10" ht="15.75" x14ac:dyDescent="0.25">
      <c r="A48" s="6" t="s">
        <v>16</v>
      </c>
      <c r="B48" s="1">
        <v>390530</v>
      </c>
      <c r="C48" s="1">
        <v>2325.4138382755746</v>
      </c>
      <c r="D48" s="1">
        <v>3092.8004049065144</v>
      </c>
      <c r="E48" s="1">
        <v>3371.8500654995828</v>
      </c>
      <c r="F48" s="1">
        <v>4418.286292723591</v>
      </c>
      <c r="G48" s="1">
        <v>4055.6540500000001</v>
      </c>
      <c r="H48" s="1">
        <v>5369.7875000000004</v>
      </c>
      <c r="I48" s="1"/>
      <c r="J48" s="3"/>
    </row>
    <row r="49" spans="1:10" ht="15.75" x14ac:dyDescent="0.25">
      <c r="A49" s="6" t="s">
        <v>9</v>
      </c>
      <c r="B49" s="1">
        <v>395189</v>
      </c>
      <c r="C49" s="1">
        <v>2353.1558890079791</v>
      </c>
      <c r="D49" s="1">
        <v>3129.6973323806124</v>
      </c>
      <c r="E49" s="1">
        <v>3412.0760390615696</v>
      </c>
      <c r="F49" s="1">
        <v>4470.9961891151597</v>
      </c>
      <c r="G49" s="1">
        <v>4104.037765</v>
      </c>
      <c r="H49" s="1">
        <v>5433.8487500000001</v>
      </c>
      <c r="I49" s="1"/>
      <c r="J49" s="3"/>
    </row>
    <row r="51" spans="1:10" x14ac:dyDescent="0.25">
      <c r="B51" s="10">
        <v>2022</v>
      </c>
      <c r="C51"/>
    </row>
    <row r="52" spans="1:10" ht="18.75" x14ac:dyDescent="0.3">
      <c r="A52" s="9" t="s">
        <v>18</v>
      </c>
      <c r="B52" s="1">
        <v>53000</v>
      </c>
      <c r="C52"/>
      <c r="D52" s="12"/>
      <c r="E52" s="3"/>
    </row>
    <row r="53" spans="1:10" ht="18.75" x14ac:dyDescent="0.3">
      <c r="A53" s="9" t="s">
        <v>17</v>
      </c>
      <c r="B53" s="1">
        <v>98000</v>
      </c>
      <c r="C53" s="3"/>
      <c r="D53" s="3"/>
      <c r="E53" s="3"/>
    </row>
    <row r="55" spans="1:10" ht="17.25" x14ac:dyDescent="0.25">
      <c r="A55" s="2" t="s">
        <v>34</v>
      </c>
    </row>
    <row r="56" spans="1:10" x14ac:dyDescent="0.25">
      <c r="A56" t="s">
        <v>37</v>
      </c>
    </row>
    <row r="57" spans="1:10" x14ac:dyDescent="0.25">
      <c r="A57" t="s">
        <v>38</v>
      </c>
    </row>
    <row r="58" spans="1:10" ht="17.25" x14ac:dyDescent="0.25">
      <c r="A58" s="2" t="s">
        <v>40</v>
      </c>
    </row>
    <row r="59" spans="1:10" x14ac:dyDescent="0.25">
      <c r="A59" s="2" t="s">
        <v>41</v>
      </c>
    </row>
  </sheetData>
  <sheetProtection algorithmName="SHA-512" hashValue="U3lPiU5h3JEpUdIlhF7WHauB8w12ymDPz0GW5rWso1kQ36z3UzdAcqVqv4Jhu9egSldskIKNniExvF2sa+1rww==" saltValue="V7qyv8tox4Vk6AcJG1QiHQ==" spinCount="100000" sheet="1" objects="1" scenarios="1"/>
  <pageMargins left="0.23622047244094491" right="0.23622047244094491" top="0.47552083333333334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37A8-9C61-4AA4-8A43-347BE3B4033A}">
  <sheetPr>
    <pageSetUpPr fitToPage="1"/>
  </sheetPr>
  <dimension ref="A1:K58"/>
  <sheetViews>
    <sheetView showGridLines="0" topLeftCell="A19" zoomScaleNormal="100" workbookViewId="0">
      <selection activeCell="H46" sqref="H46"/>
    </sheetView>
  </sheetViews>
  <sheetFormatPr defaultRowHeight="15" x14ac:dyDescent="0.25"/>
  <cols>
    <col min="1" max="1" width="27" style="2" customWidth="1"/>
    <col min="2" max="7" width="12.28515625" style="2" customWidth="1"/>
    <col min="8" max="8" width="11.5703125" style="2" customWidth="1"/>
    <col min="9" max="9" width="11.5703125" style="2" bestFit="1" customWidth="1"/>
    <col min="10" max="10" width="13.42578125" style="2" bestFit="1" customWidth="1"/>
    <col min="11" max="11" width="24.140625" style="2" customWidth="1"/>
    <col min="12" max="12" width="13.7109375" style="2" bestFit="1" customWidth="1"/>
    <col min="13" max="13" width="11.5703125" style="2" bestFit="1" customWidth="1"/>
    <col min="14" max="14" width="10.140625" style="2" bestFit="1" customWidth="1"/>
    <col min="15" max="15" width="12.140625" style="2" bestFit="1" customWidth="1"/>
    <col min="16" max="16" width="9.28515625" style="2" bestFit="1" customWidth="1"/>
    <col min="17" max="17" width="15.42578125" style="2" bestFit="1" customWidth="1"/>
    <col min="18" max="16384" width="9.140625" style="2"/>
  </cols>
  <sheetData>
    <row r="1" spans="1:11" ht="26.25" x14ac:dyDescent="0.4">
      <c r="A1" s="11" t="s">
        <v>28</v>
      </c>
      <c r="G1" s="13" t="s">
        <v>42</v>
      </c>
    </row>
    <row r="2" spans="1:11" x14ac:dyDescent="0.25">
      <c r="J2" s="3"/>
      <c r="K2" s="5"/>
    </row>
    <row r="3" spans="1:11" ht="18.75" x14ac:dyDescent="0.3">
      <c r="A3" s="9" t="s">
        <v>0</v>
      </c>
      <c r="D3" s="4"/>
      <c r="E3" s="4"/>
      <c r="J3" s="3"/>
    </row>
    <row r="4" spans="1:11" ht="15.75" x14ac:dyDescent="0.25">
      <c r="B4" s="7" t="s">
        <v>26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27</v>
      </c>
      <c r="J4" s="3"/>
    </row>
    <row r="5" spans="1:11" ht="15.75" x14ac:dyDescent="0.25">
      <c r="A5" s="6" t="s">
        <v>1</v>
      </c>
      <c r="B5" s="1">
        <v>229963</v>
      </c>
      <c r="C5" s="1">
        <v>1369.3164225318567</v>
      </c>
      <c r="D5" s="1">
        <v>1893.7453049999999</v>
      </c>
      <c r="E5" s="1">
        <v>2029.1935120000001</v>
      </c>
      <c r="F5" s="1">
        <v>2388.165755</v>
      </c>
      <c r="G5" s="1">
        <v>3161.99125</v>
      </c>
      <c r="H5" s="5"/>
      <c r="I5" s="3"/>
      <c r="J5" s="3"/>
    </row>
    <row r="6" spans="1:11" ht="15.75" x14ac:dyDescent="0.25">
      <c r="A6" s="6" t="s">
        <v>2</v>
      </c>
      <c r="B6" s="1">
        <v>263345</v>
      </c>
      <c r="C6" s="1">
        <v>1568.0897939740385</v>
      </c>
      <c r="D6" s="1">
        <v>2168.6460749999997</v>
      </c>
      <c r="E6" s="1">
        <v>2323.7562800000001</v>
      </c>
      <c r="F6" s="1">
        <v>2734.8378250000001</v>
      </c>
      <c r="G6" s="1">
        <v>3620.9937500000001</v>
      </c>
      <c r="H6" s="5"/>
      <c r="I6" s="3"/>
      <c r="J6" s="3"/>
    </row>
    <row r="7" spans="1:11" ht="15.75" x14ac:dyDescent="0.25">
      <c r="A7" s="6" t="s">
        <v>3</v>
      </c>
      <c r="B7" s="1">
        <v>311563</v>
      </c>
      <c r="C7" s="1">
        <v>1855.2042396093843</v>
      </c>
      <c r="D7" s="1">
        <v>2565.7213049999996</v>
      </c>
      <c r="E7" s="1">
        <v>2749.2319120000002</v>
      </c>
      <c r="F7" s="1">
        <v>3235.5817550000002</v>
      </c>
      <c r="G7" s="1">
        <v>4283.99125</v>
      </c>
      <c r="H7" s="5"/>
      <c r="I7" s="3"/>
      <c r="J7" s="3"/>
    </row>
    <row r="8" spans="1:11" ht="15.75" x14ac:dyDescent="0.25">
      <c r="A8" s="6" t="s">
        <v>4</v>
      </c>
      <c r="B8" s="1">
        <v>330108</v>
      </c>
      <c r="C8" s="1">
        <v>1965.6305823508396</v>
      </c>
      <c r="D8" s="1">
        <v>2718.4393799999998</v>
      </c>
      <c r="E8" s="1">
        <v>2912.8729920000001</v>
      </c>
      <c r="F8" s="1">
        <v>3428.1715800000002</v>
      </c>
      <c r="G8" s="1">
        <v>4538.9849999999997</v>
      </c>
      <c r="H8" s="5"/>
      <c r="I8" s="3"/>
      <c r="J8" s="3"/>
    </row>
    <row r="9" spans="1:11" ht="18" x14ac:dyDescent="0.25">
      <c r="A9" s="6" t="s">
        <v>31</v>
      </c>
      <c r="B9" s="1">
        <v>370908</v>
      </c>
      <c r="C9" s="1">
        <v>2208.5744908896036</v>
      </c>
      <c r="D9" s="1">
        <v>3054.4273799999996</v>
      </c>
      <c r="E9" s="1">
        <v>3272.8921920000003</v>
      </c>
      <c r="F9" s="1">
        <v>3851.8795800000003</v>
      </c>
      <c r="G9" s="1">
        <v>5099.9849999999997</v>
      </c>
      <c r="H9" s="5"/>
      <c r="I9" s="3"/>
      <c r="J9" s="3"/>
    </row>
    <row r="10" spans="1:11" ht="15.75" x14ac:dyDescent="0.25">
      <c r="A10" s="6" t="s">
        <v>6</v>
      </c>
      <c r="B10" s="1">
        <v>376997</v>
      </c>
      <c r="C10" s="1">
        <v>2244.8314874359889</v>
      </c>
      <c r="D10" s="1">
        <v>3104.5702949999995</v>
      </c>
      <c r="E10" s="1">
        <v>3326.6215280000001</v>
      </c>
      <c r="F10" s="1">
        <v>3915.1138449999999</v>
      </c>
      <c r="G10" s="1">
        <v>5183.7087499999998</v>
      </c>
      <c r="H10" s="5"/>
      <c r="I10" s="3"/>
      <c r="J10" s="3"/>
    </row>
    <row r="11" spans="1:11" ht="15.75" x14ac:dyDescent="0.25">
      <c r="A11" s="6" t="s">
        <v>7</v>
      </c>
      <c r="B11" s="1">
        <v>378567</v>
      </c>
      <c r="C11" s="1">
        <v>2254.1800643086817</v>
      </c>
      <c r="D11" s="1">
        <v>3117.4992449999995</v>
      </c>
      <c r="E11" s="1">
        <v>3340.4752080000003</v>
      </c>
      <c r="F11" s="1">
        <v>3931.4182949999999</v>
      </c>
      <c r="G11" s="1">
        <v>5205.2962500000003</v>
      </c>
      <c r="H11" s="5"/>
      <c r="I11" s="3"/>
      <c r="J11" s="3"/>
    </row>
    <row r="12" spans="1:11" ht="15.75" x14ac:dyDescent="0.25">
      <c r="A12" s="6" t="s">
        <v>8</v>
      </c>
      <c r="B12" s="1">
        <v>387292</v>
      </c>
      <c r="C12" s="1">
        <v>2306.1331427890914</v>
      </c>
      <c r="D12" s="1">
        <v>3189.3496199999995</v>
      </c>
      <c r="E12" s="1">
        <v>3417.4646080000002</v>
      </c>
      <c r="F12" s="1">
        <v>4022.0274199999999</v>
      </c>
      <c r="G12" s="1">
        <v>5325.2650000000003</v>
      </c>
      <c r="H12" s="5"/>
      <c r="I12" s="3"/>
      <c r="J12" s="3"/>
    </row>
    <row r="13" spans="1:11" ht="15.75" x14ac:dyDescent="0.25">
      <c r="A13" s="6" t="s">
        <v>9</v>
      </c>
      <c r="B13" s="1">
        <v>392030</v>
      </c>
      <c r="C13" s="1">
        <v>2334.3455996189114</v>
      </c>
      <c r="D13" s="1">
        <v>3228.3670499999998</v>
      </c>
      <c r="E13" s="1">
        <v>3459.2727199999999</v>
      </c>
      <c r="F13" s="1">
        <v>4071.23155</v>
      </c>
      <c r="G13" s="1">
        <v>5390.4125000000004</v>
      </c>
      <c r="H13" s="5"/>
      <c r="I13" s="3"/>
      <c r="J13" s="3"/>
    </row>
    <row r="14" spans="1:11" ht="9" customHeight="1" x14ac:dyDescent="0.25">
      <c r="B14" s="1"/>
      <c r="I14" s="3"/>
      <c r="J14" s="3"/>
    </row>
    <row r="15" spans="1:11" ht="18.75" x14ac:dyDescent="0.3">
      <c r="A15" s="9" t="s">
        <v>14</v>
      </c>
      <c r="B15" s="5"/>
      <c r="C15" s="5"/>
      <c r="D15" s="5"/>
      <c r="E15" s="5"/>
      <c r="F15" s="5"/>
      <c r="G15" s="5"/>
      <c r="H15" s="5"/>
      <c r="I15" s="3"/>
      <c r="J15" s="3"/>
    </row>
    <row r="16" spans="1:11" ht="15.75" x14ac:dyDescent="0.25">
      <c r="B16" s="7" t="s">
        <v>26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27</v>
      </c>
      <c r="I16" s="3"/>
      <c r="J16" s="3"/>
    </row>
    <row r="17" spans="1:10" ht="15.75" x14ac:dyDescent="0.25">
      <c r="A17" s="6" t="s">
        <v>5</v>
      </c>
      <c r="B17" s="1">
        <v>376189</v>
      </c>
      <c r="C17" s="1">
        <v>2240.0202453257116</v>
      </c>
      <c r="D17" s="1">
        <v>3097.9164149999997</v>
      </c>
      <c r="E17" s="1">
        <v>3319.4917359999999</v>
      </c>
      <c r="F17" s="1">
        <v>3906.722765</v>
      </c>
      <c r="G17" s="1">
        <v>5172.5987500000001</v>
      </c>
      <c r="H17" s="5"/>
      <c r="I17" s="3"/>
      <c r="J17" s="3"/>
    </row>
    <row r="18" spans="1:10" ht="15.75" x14ac:dyDescent="0.25">
      <c r="A18" s="6" t="s">
        <v>6</v>
      </c>
      <c r="B18" s="1">
        <v>383152</v>
      </c>
      <c r="C18" s="1">
        <v>2281.4814814814813</v>
      </c>
      <c r="D18" s="1">
        <v>3155.2567199999999</v>
      </c>
      <c r="E18" s="1">
        <v>3380.9332480000003</v>
      </c>
      <c r="F18" s="1">
        <v>3979.03352</v>
      </c>
      <c r="G18" s="1">
        <v>5268.34</v>
      </c>
      <c r="H18" s="5"/>
      <c r="I18" s="3"/>
      <c r="J18" s="3"/>
    </row>
    <row r="19" spans="1:10" ht="15.75" x14ac:dyDescent="0.25">
      <c r="A19" s="6" t="s">
        <v>7</v>
      </c>
      <c r="B19" s="1">
        <v>384795</v>
      </c>
      <c r="C19" s="1">
        <v>2291.2647374062167</v>
      </c>
      <c r="D19" s="1">
        <v>3168.7868249999997</v>
      </c>
      <c r="E19" s="1">
        <v>3395.4310800000003</v>
      </c>
      <c r="F19" s="1">
        <v>3996.0960749999999</v>
      </c>
      <c r="G19" s="1">
        <v>5290.9312499999996</v>
      </c>
      <c r="H19" s="5"/>
      <c r="I19" s="3"/>
      <c r="J19" s="3"/>
    </row>
    <row r="20" spans="1:10" ht="15.75" x14ac:dyDescent="0.25">
      <c r="A20" s="6" t="s">
        <v>8</v>
      </c>
      <c r="B20" s="1">
        <v>393915</v>
      </c>
      <c r="C20" s="1">
        <v>2345.5698463737049</v>
      </c>
      <c r="D20" s="1">
        <v>3243.8900249999997</v>
      </c>
      <c r="E20" s="1">
        <v>3475.9059600000001</v>
      </c>
      <c r="F20" s="1">
        <v>4090.8072750000001</v>
      </c>
      <c r="G20" s="1">
        <v>5416.3312500000002</v>
      </c>
      <c r="H20" s="5"/>
      <c r="I20" s="3"/>
      <c r="J20" s="3"/>
    </row>
    <row r="21" spans="1:10" ht="15.75" x14ac:dyDescent="0.25">
      <c r="A21" s="6" t="s">
        <v>9</v>
      </c>
      <c r="B21" s="1">
        <v>398764</v>
      </c>
      <c r="C21" s="1">
        <v>2374.4432535429319</v>
      </c>
      <c r="D21" s="1">
        <v>3283.8215399999999</v>
      </c>
      <c r="E21" s="1">
        <v>3518.6935360000002</v>
      </c>
      <c r="F21" s="1">
        <v>4141.1641399999999</v>
      </c>
      <c r="G21" s="1">
        <v>5483.0050000000001</v>
      </c>
      <c r="H21" s="5"/>
      <c r="I21" s="3"/>
      <c r="J21" s="3"/>
    </row>
    <row r="22" spans="1:10" ht="9" customHeight="1" x14ac:dyDescent="0.25">
      <c r="B22" s="1"/>
      <c r="I22" s="3"/>
      <c r="J22" s="3"/>
    </row>
    <row r="23" spans="1:10" ht="18.75" x14ac:dyDescent="0.3">
      <c r="A23" s="9" t="s">
        <v>15</v>
      </c>
      <c r="B23" s="5"/>
      <c r="C23" s="5"/>
      <c r="D23" s="5"/>
      <c r="E23" s="5"/>
      <c r="F23" s="5"/>
      <c r="G23" s="5"/>
      <c r="H23" s="5"/>
      <c r="I23" s="3"/>
      <c r="J23" s="3"/>
    </row>
    <row r="24" spans="1:10" ht="15.75" x14ac:dyDescent="0.25">
      <c r="B24" s="7" t="s">
        <v>26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27</v>
      </c>
      <c r="I24" s="3"/>
      <c r="J24" s="3"/>
    </row>
    <row r="25" spans="1:10" ht="15.75" x14ac:dyDescent="0.25">
      <c r="A25" s="6" t="s">
        <v>5</v>
      </c>
      <c r="B25" s="1">
        <v>401030</v>
      </c>
      <c r="C25" s="1">
        <v>2517.9255352545988</v>
      </c>
      <c r="D25" s="1">
        <v>3509.0125000000003</v>
      </c>
      <c r="E25" s="1">
        <v>3759.65625</v>
      </c>
      <c r="F25" s="1">
        <v>4164.6965499999997</v>
      </c>
      <c r="G25" s="1">
        <v>5514.1625000000004</v>
      </c>
      <c r="H25" s="5"/>
      <c r="I25" s="3"/>
      <c r="J25" s="3"/>
    </row>
    <row r="26" spans="1:10" ht="15.75" x14ac:dyDescent="0.25">
      <c r="A26" s="6" t="s">
        <v>16</v>
      </c>
      <c r="B26" s="1">
        <v>405689</v>
      </c>
      <c r="C26" s="1">
        <v>2547.1777484774279</v>
      </c>
      <c r="D26" s="1">
        <v>3549.7787500000004</v>
      </c>
      <c r="E26" s="1">
        <v>3803.3343749999999</v>
      </c>
      <c r="F26" s="1">
        <v>4213.0802650000005</v>
      </c>
      <c r="G26" s="1">
        <v>5578.2237500000001</v>
      </c>
      <c r="H26" s="5"/>
      <c r="I26" s="3"/>
      <c r="J26" s="3"/>
    </row>
    <row r="27" spans="1:10" ht="9" customHeight="1" x14ac:dyDescent="0.25">
      <c r="B27" s="1"/>
      <c r="I27" s="3"/>
      <c r="J27" s="3"/>
    </row>
    <row r="28" spans="1:10" ht="18.75" x14ac:dyDescent="0.3">
      <c r="A28" s="9" t="s">
        <v>19</v>
      </c>
      <c r="I28" s="3"/>
      <c r="J28" s="3"/>
    </row>
    <row r="29" spans="1:10" ht="15.75" x14ac:dyDescent="0.25">
      <c r="B29" s="7" t="s">
        <v>26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27</v>
      </c>
      <c r="I29" s="3"/>
      <c r="J29" s="3"/>
    </row>
    <row r="30" spans="1:10" ht="15.75" x14ac:dyDescent="0.25">
      <c r="A30" s="6" t="s">
        <v>5</v>
      </c>
      <c r="B30" s="1">
        <v>394162</v>
      </c>
      <c r="C30" s="1">
        <v>2347.0406097415744</v>
      </c>
      <c r="D30" s="1">
        <v>3245.9240699999996</v>
      </c>
      <c r="E30" s="1">
        <v>3478.0854880000002</v>
      </c>
      <c r="F30" s="1">
        <v>4093.37237</v>
      </c>
      <c r="G30" s="1">
        <v>5419.7275</v>
      </c>
      <c r="H30" s="5"/>
      <c r="I30" s="3"/>
      <c r="J30" s="3"/>
    </row>
    <row r="31" spans="1:10" ht="15.75" x14ac:dyDescent="0.25">
      <c r="A31" s="6" t="s">
        <v>20</v>
      </c>
      <c r="B31" s="1">
        <v>395944</v>
      </c>
      <c r="C31" s="1">
        <v>2357.6515422174584</v>
      </c>
      <c r="D31" s="1">
        <v>3260.5988399999997</v>
      </c>
      <c r="E31" s="1">
        <v>3493.8098560000003</v>
      </c>
      <c r="F31" s="1">
        <v>4111.8784400000004</v>
      </c>
      <c r="G31" s="1">
        <v>5444.2300000000005</v>
      </c>
      <c r="H31" s="5"/>
      <c r="I31" s="3"/>
      <c r="J31" s="3"/>
    </row>
    <row r="32" spans="1:10" ht="15.75" x14ac:dyDescent="0.25">
      <c r="A32" s="6" t="s">
        <v>16</v>
      </c>
      <c r="B32" s="1">
        <v>401732</v>
      </c>
      <c r="C32" s="1">
        <v>2392.1162319876148</v>
      </c>
      <c r="D32" s="1">
        <v>3308.2630199999999</v>
      </c>
      <c r="E32" s="1">
        <v>3544.8831680000003</v>
      </c>
      <c r="F32" s="1">
        <v>4171.9868200000001</v>
      </c>
      <c r="G32" s="1">
        <v>5523.8149999999996</v>
      </c>
      <c r="H32" s="5"/>
      <c r="I32" s="3"/>
      <c r="J32" s="3"/>
    </row>
    <row r="33" spans="1:11" ht="15.75" x14ac:dyDescent="0.25">
      <c r="A33" s="6" t="s">
        <v>9</v>
      </c>
      <c r="B33" s="1">
        <v>409909</v>
      </c>
      <c r="C33" s="1">
        <v>2440.8062403239251</v>
      </c>
      <c r="D33" s="1">
        <v>3375.6006149999998</v>
      </c>
      <c r="E33" s="1">
        <v>3617.0370160000002</v>
      </c>
      <c r="F33" s="1">
        <v>4256.9049649999997</v>
      </c>
      <c r="G33" s="1">
        <v>5636.2487499999997</v>
      </c>
      <c r="H33" s="5"/>
      <c r="I33" s="3"/>
      <c r="J33" s="3"/>
    </row>
    <row r="34" spans="1:11" ht="9" customHeight="1" x14ac:dyDescent="0.25">
      <c r="B34" s="1"/>
      <c r="I34" s="3"/>
      <c r="J34" s="3"/>
    </row>
    <row r="35" spans="1:11" ht="21" x14ac:dyDescent="0.3">
      <c r="A35" s="9" t="s">
        <v>39</v>
      </c>
      <c r="J35" s="3"/>
    </row>
    <row r="36" spans="1:11" ht="15.75" x14ac:dyDescent="0.25">
      <c r="B36" s="7" t="s">
        <v>26</v>
      </c>
      <c r="C36" s="7" t="s">
        <v>10</v>
      </c>
      <c r="D36" s="7" t="s">
        <v>11</v>
      </c>
      <c r="E36" s="7" t="s">
        <v>12</v>
      </c>
      <c r="F36" s="7" t="s">
        <v>13</v>
      </c>
      <c r="G36" s="7" t="s">
        <v>27</v>
      </c>
      <c r="H36"/>
      <c r="I36"/>
    </row>
    <row r="37" spans="1:11" ht="15.75" x14ac:dyDescent="0.25">
      <c r="A37" s="6" t="s">
        <v>5</v>
      </c>
      <c r="B37" s="1">
        <v>386959</v>
      </c>
      <c r="C37" s="1">
        <v>2304.1502917708704</v>
      </c>
      <c r="D37" s="1">
        <v>3186.6073649999998</v>
      </c>
      <c r="E37" s="1">
        <v>3414.5262160000002</v>
      </c>
      <c r="F37" s="1">
        <v>4018.569215</v>
      </c>
      <c r="G37" s="1">
        <v>5320.6862499999997</v>
      </c>
      <c r="H37" s="15"/>
      <c r="I37" s="15"/>
      <c r="J37" s="16"/>
      <c r="K37" s="17"/>
    </row>
    <row r="38" spans="1:11" ht="15.75" x14ac:dyDescent="0.25">
      <c r="A38" s="6" t="s">
        <v>20</v>
      </c>
      <c r="B38" s="1">
        <v>391407</v>
      </c>
      <c r="C38" s="1">
        <v>2330.6359414076455</v>
      </c>
      <c r="D38" s="1">
        <v>3223.2366449999995</v>
      </c>
      <c r="E38" s="1">
        <v>3453.7753680000001</v>
      </c>
      <c r="F38" s="1">
        <v>4064.7616950000001</v>
      </c>
      <c r="G38" s="1">
        <v>5381.8462499999996</v>
      </c>
      <c r="H38" s="15"/>
      <c r="I38" s="15"/>
      <c r="J38" s="16"/>
      <c r="K38" s="17"/>
    </row>
    <row r="39" spans="1:11" ht="15.75" x14ac:dyDescent="0.25">
      <c r="A39" s="6" t="s">
        <v>22</v>
      </c>
      <c r="B39" s="1">
        <v>396649</v>
      </c>
      <c r="C39" s="1">
        <v>2361.8494700488268</v>
      </c>
      <c r="D39" s="1">
        <v>3266.4045149999997</v>
      </c>
      <c r="E39" s="1">
        <v>3500.0307760000001</v>
      </c>
      <c r="F39" s="1">
        <v>4119.1998650000005</v>
      </c>
      <c r="G39" s="1">
        <v>5453.9237499999999</v>
      </c>
      <c r="H39" s="15"/>
      <c r="I39" s="15"/>
      <c r="J39" s="16"/>
      <c r="K39" s="17"/>
    </row>
    <row r="40" spans="1:11" ht="15.75" x14ac:dyDescent="0.25">
      <c r="A40" s="6" t="s">
        <v>16</v>
      </c>
      <c r="B40" s="1">
        <v>401030</v>
      </c>
      <c r="C40" s="1">
        <v>2387.9361676789331</v>
      </c>
      <c r="D40" s="1">
        <v>3302.4820499999996</v>
      </c>
      <c r="E40" s="1">
        <v>3538.6887200000001</v>
      </c>
      <c r="F40" s="1">
        <v>4164.6965499999997</v>
      </c>
      <c r="G40" s="1">
        <v>5514.1625000000004</v>
      </c>
      <c r="H40" s="15"/>
      <c r="I40" s="15"/>
      <c r="J40" s="16"/>
      <c r="K40" s="17"/>
    </row>
    <row r="41" spans="1:11" ht="15.75" x14ac:dyDescent="0.25">
      <c r="A41" s="6" t="s">
        <v>9</v>
      </c>
      <c r="B41" s="1">
        <v>405689</v>
      </c>
      <c r="C41" s="1">
        <v>2415.6782184113376</v>
      </c>
      <c r="D41" s="1">
        <v>3340.8489149999996</v>
      </c>
      <c r="E41" s="1">
        <v>3579.7997359999999</v>
      </c>
      <c r="F41" s="1">
        <v>4213.0802650000005</v>
      </c>
      <c r="G41" s="1">
        <v>5578.2237500000001</v>
      </c>
      <c r="H41" s="15"/>
      <c r="I41" s="15"/>
      <c r="J41" s="16"/>
      <c r="K41" s="17"/>
    </row>
    <row r="42" spans="1:11" ht="9" customHeight="1" x14ac:dyDescent="0.25">
      <c r="B42" s="1"/>
      <c r="I42" s="3"/>
      <c r="J42" s="3"/>
    </row>
    <row r="43" spans="1:11" ht="18.75" x14ac:dyDescent="0.3">
      <c r="A43" s="9" t="s">
        <v>21</v>
      </c>
      <c r="J43" s="3"/>
    </row>
    <row r="44" spans="1:11" ht="15.75" x14ac:dyDescent="0.25">
      <c r="B44" s="7" t="s">
        <v>26</v>
      </c>
      <c r="C44" s="7" t="s">
        <v>10</v>
      </c>
      <c r="D44" s="7" t="s">
        <v>23</v>
      </c>
      <c r="E44" s="7" t="s">
        <v>24</v>
      </c>
      <c r="F44" s="8" t="s">
        <v>25</v>
      </c>
      <c r="G44" s="7" t="s">
        <v>13</v>
      </c>
      <c r="H44" s="7" t="s">
        <v>27</v>
      </c>
    </row>
    <row r="45" spans="1:11" ht="15.75" x14ac:dyDescent="0.25">
      <c r="A45" s="6" t="s">
        <v>5</v>
      </c>
      <c r="B45" s="1">
        <v>386959</v>
      </c>
      <c r="C45" s="1">
        <v>2304.1502917708704</v>
      </c>
      <c r="D45" s="1">
        <v>3064.5198880552575</v>
      </c>
      <c r="E45" s="1">
        <v>3341.0179230677618</v>
      </c>
      <c r="F45" s="1">
        <v>4377.8855543646532</v>
      </c>
      <c r="G45" s="1">
        <v>4018.569215</v>
      </c>
      <c r="H45" s="1">
        <v>5320.6862499999997</v>
      </c>
      <c r="I45" s="1"/>
      <c r="J45" s="3"/>
    </row>
    <row r="46" spans="1:11" ht="15.75" x14ac:dyDescent="0.25">
      <c r="A46" s="6" t="s">
        <v>20</v>
      </c>
      <c r="B46" s="1">
        <v>391407</v>
      </c>
      <c r="C46" s="1">
        <v>2330.6359414076455</v>
      </c>
      <c r="D46" s="1">
        <v>3099.7458020721688</v>
      </c>
      <c r="E46" s="1">
        <v>3379.4221150410858</v>
      </c>
      <c r="F46" s="1">
        <v>4428.2082886745266</v>
      </c>
      <c r="G46" s="1">
        <v>4064.7616950000001</v>
      </c>
      <c r="H46" s="1">
        <v>5381.8462499999996</v>
      </c>
      <c r="I46" s="1"/>
      <c r="J46" s="3"/>
    </row>
    <row r="47" spans="1:11" ht="15.75" x14ac:dyDescent="0.25">
      <c r="A47" s="6" t="s">
        <v>22</v>
      </c>
      <c r="B47" s="1">
        <v>396649</v>
      </c>
      <c r="C47" s="1">
        <v>2361.8494700488268</v>
      </c>
      <c r="D47" s="1">
        <v>3141.25979516494</v>
      </c>
      <c r="E47" s="1">
        <v>3424.6817315707985</v>
      </c>
      <c r="F47" s="1">
        <v>4487.5139930927708</v>
      </c>
      <c r="G47" s="1">
        <v>4119.1998650000005</v>
      </c>
      <c r="H47" s="1">
        <v>5453.9237499999999</v>
      </c>
      <c r="I47" s="1"/>
      <c r="J47" s="3"/>
    </row>
    <row r="48" spans="1:11" ht="15.75" x14ac:dyDescent="0.25">
      <c r="A48" s="6" t="s">
        <v>16</v>
      </c>
      <c r="B48" s="1">
        <v>401030</v>
      </c>
      <c r="C48" s="1">
        <v>2387.9361676789331</v>
      </c>
      <c r="D48" s="1">
        <v>3175.955103012981</v>
      </c>
      <c r="E48" s="1">
        <v>3462.5074431344528</v>
      </c>
      <c r="F48" s="1">
        <v>4537.0787185899726</v>
      </c>
      <c r="G48" s="1">
        <v>4164.6965499999997</v>
      </c>
      <c r="H48" s="1">
        <v>5514.1625000000004</v>
      </c>
      <c r="I48" s="1"/>
      <c r="J48" s="3"/>
    </row>
    <row r="49" spans="1:10" ht="15.75" x14ac:dyDescent="0.25">
      <c r="A49" s="6" t="s">
        <v>9</v>
      </c>
      <c r="B49" s="1">
        <v>405689</v>
      </c>
      <c r="C49" s="1">
        <v>2415.6782184113376</v>
      </c>
      <c r="D49" s="1">
        <v>3212.8520304870794</v>
      </c>
      <c r="E49" s="1">
        <v>3502.7334166964397</v>
      </c>
      <c r="F49" s="1">
        <v>4589.7886149815413</v>
      </c>
      <c r="G49" s="1">
        <v>4213.0802650000005</v>
      </c>
      <c r="H49" s="1">
        <v>5578.2237500000001</v>
      </c>
      <c r="I49" s="1"/>
      <c r="J49" s="3"/>
    </row>
    <row r="51" spans="1:10" x14ac:dyDescent="0.25">
      <c r="B51" s="10">
        <v>2022</v>
      </c>
      <c r="C51"/>
    </row>
    <row r="52" spans="1:10" ht="18.75" x14ac:dyDescent="0.3">
      <c r="A52" s="9" t="s">
        <v>18</v>
      </c>
      <c r="B52" s="1">
        <f>+[1]Sheet1!B363</f>
        <v>53000</v>
      </c>
      <c r="C52"/>
      <c r="D52" s="12"/>
      <c r="E52" s="3"/>
    </row>
    <row r="53" spans="1:10" ht="18.75" x14ac:dyDescent="0.3">
      <c r="A53" s="9" t="s">
        <v>17</v>
      </c>
      <c r="B53" s="1">
        <f>+[1]Sheet1!B364</f>
        <v>98000</v>
      </c>
      <c r="C53" s="3"/>
      <c r="D53" s="3"/>
      <c r="E53" s="3"/>
    </row>
    <row r="55" spans="1:10" ht="17.25" x14ac:dyDescent="0.25">
      <c r="A55" s="2" t="s">
        <v>34</v>
      </c>
    </row>
    <row r="56" spans="1:10" x14ac:dyDescent="0.25">
      <c r="A56" t="s">
        <v>43</v>
      </c>
    </row>
    <row r="57" spans="1:10" ht="17.25" x14ac:dyDescent="0.25">
      <c r="A57" s="2" t="s">
        <v>40</v>
      </c>
    </row>
    <row r="58" spans="1:10" x14ac:dyDescent="0.25">
      <c r="A58" s="2" t="s">
        <v>41</v>
      </c>
    </row>
  </sheetData>
  <sheetProtection algorithmName="SHA-512" hashValue="RWi/BYekeJdHeTNq4U0xvvd2JED6kYsQIYUEQtIRz21Z0aKceLpHJw4XGVaPMMrf3MLzyxyJs9XscFxtqmQT1g==" saltValue="Kd/2tNvKNVlEi2jB+wPvcg==" spinCount="100000" sheet="1" objects="1" scenarios="1"/>
  <pageMargins left="0.23622047244094491" right="0.23622047244094491" top="0.47552083333333334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B69F1-5A42-4C55-B1ED-010174DF76E6}">
  <dimension ref="B1:K57"/>
  <sheetViews>
    <sheetView showGridLines="0" tabSelected="1" topLeftCell="A33" workbookViewId="0">
      <selection activeCell="J52" sqref="J52"/>
    </sheetView>
  </sheetViews>
  <sheetFormatPr defaultRowHeight="15" x14ac:dyDescent="0.25"/>
  <cols>
    <col min="1" max="1" width="4.5703125" style="2" customWidth="1"/>
    <col min="2" max="2" width="25.85546875" style="2" customWidth="1"/>
    <col min="3" max="6" width="11.7109375" style="2" customWidth="1"/>
    <col min="7" max="8" width="11.42578125" style="2" customWidth="1"/>
    <col min="9" max="9" width="11.5703125" style="2" customWidth="1"/>
    <col min="10" max="10" width="11.5703125" style="2" bestFit="1" customWidth="1"/>
    <col min="11" max="11" width="13.42578125" style="2" bestFit="1" customWidth="1"/>
    <col min="12" max="16384" width="9.140625" style="2"/>
  </cols>
  <sheetData>
    <row r="1" spans="2:11" ht="26.25" x14ac:dyDescent="0.4">
      <c r="B1" s="11" t="s">
        <v>45</v>
      </c>
      <c r="H1" s="13" t="s">
        <v>44</v>
      </c>
    </row>
    <row r="2" spans="2:11" ht="10.5" customHeight="1" x14ac:dyDescent="0.25">
      <c r="K2" s="3"/>
    </row>
    <row r="3" spans="2:11" ht="18.75" x14ac:dyDescent="0.3">
      <c r="B3" s="9" t="s">
        <v>0</v>
      </c>
      <c r="E3" s="4"/>
      <c r="F3" s="4"/>
      <c r="K3" s="3"/>
    </row>
    <row r="4" spans="2:11" ht="15.75" x14ac:dyDescent="0.25">
      <c r="C4" s="7" t="s">
        <v>26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27</v>
      </c>
      <c r="K4" s="3"/>
    </row>
    <row r="5" spans="2:11" ht="15.75" x14ac:dyDescent="0.25">
      <c r="B5" s="6" t="s">
        <v>1</v>
      </c>
      <c r="C5" s="19">
        <f>+ROUND(C9*62%,)</f>
        <v>252292</v>
      </c>
      <c r="D5" s="1">
        <f>+(C5/167.94)</f>
        <v>1502.2746218887698</v>
      </c>
      <c r="E5" s="1">
        <f>(C5*0.8235%)</f>
        <v>2077.6246199999996</v>
      </c>
      <c r="F5" s="1">
        <f>+(C5*0.8824%)</f>
        <v>2226.224608</v>
      </c>
      <c r="G5" s="1">
        <f>+(C5*1.0385%)</f>
        <v>2620.05242</v>
      </c>
      <c r="H5" s="1">
        <f>+(C5*1.375%)</f>
        <v>3469.0149999999999</v>
      </c>
      <c r="I5" s="5"/>
      <c r="J5" s="3"/>
      <c r="K5" s="3"/>
    </row>
    <row r="6" spans="2:11" ht="15.75" x14ac:dyDescent="0.25">
      <c r="B6" s="6" t="s">
        <v>2</v>
      </c>
      <c r="C6" s="19">
        <f>+ROUND(C9*71%,)</f>
        <v>288915</v>
      </c>
      <c r="D6" s="1">
        <f t="shared" ref="D6:D13" si="0">+(C6/167.94)</f>
        <v>1720.3465523401214</v>
      </c>
      <c r="E6" s="1">
        <f t="shared" ref="E6:E13" si="1">(C6*0.8235%)</f>
        <v>2379.215025</v>
      </c>
      <c r="F6" s="1">
        <f t="shared" ref="F6:F13" si="2">+(C6*0.8824%)</f>
        <v>2549.3859600000001</v>
      </c>
      <c r="G6" s="1">
        <f t="shared" ref="G6:G13" si="3">+(C6*1.0385%)</f>
        <v>3000.3822749999999</v>
      </c>
      <c r="H6" s="1">
        <f t="shared" ref="H6:H13" si="4">+(C6*1.375%)</f>
        <v>3972.5812500000002</v>
      </c>
      <c r="I6" s="5"/>
      <c r="J6" s="3"/>
      <c r="K6" s="3"/>
    </row>
    <row r="7" spans="2:11" ht="15.75" x14ac:dyDescent="0.25">
      <c r="B7" s="6" t="s">
        <v>3</v>
      </c>
      <c r="C7" s="19">
        <f>+ROUND(C9*84%,)</f>
        <v>341815</v>
      </c>
      <c r="D7" s="1">
        <f t="shared" si="0"/>
        <v>2035.3400023818031</v>
      </c>
      <c r="E7" s="1">
        <f t="shared" si="1"/>
        <v>2814.8465249999999</v>
      </c>
      <c r="F7" s="1">
        <f t="shared" si="2"/>
        <v>3016.1755600000001</v>
      </c>
      <c r="G7" s="1">
        <f t="shared" si="3"/>
        <v>3549.748775</v>
      </c>
      <c r="H7" s="1">
        <f t="shared" si="4"/>
        <v>4699.9562500000002</v>
      </c>
      <c r="I7" s="5"/>
      <c r="J7" s="3"/>
      <c r="K7" s="3"/>
    </row>
    <row r="8" spans="2:11" ht="15.75" x14ac:dyDescent="0.25">
      <c r="B8" s="6" t="s">
        <v>4</v>
      </c>
      <c r="C8" s="19">
        <f>+ROUND(C9*89%,)</f>
        <v>362161</v>
      </c>
      <c r="D8" s="1">
        <f t="shared" si="0"/>
        <v>2156.4904132428251</v>
      </c>
      <c r="E8" s="1">
        <f t="shared" si="1"/>
        <v>2982.3958349999998</v>
      </c>
      <c r="F8" s="1">
        <f t="shared" si="2"/>
        <v>3195.7086640000002</v>
      </c>
      <c r="G8" s="1">
        <f t="shared" si="3"/>
        <v>3761.0419849999998</v>
      </c>
      <c r="H8" s="1">
        <f>+(C8*1.375%)</f>
        <v>4979.7137499999999</v>
      </c>
      <c r="I8" s="5"/>
      <c r="J8" s="3"/>
      <c r="K8" s="3"/>
    </row>
    <row r="9" spans="2:11" ht="18" x14ac:dyDescent="0.25">
      <c r="B9" s="6" t="s">
        <v>31</v>
      </c>
      <c r="C9" s="19">
        <f>+ROUND('2022 1. apríl'!B9*9.71%+'2022 1. apríl'!B9,)</f>
        <v>406923</v>
      </c>
      <c r="D9" s="1">
        <f t="shared" si="0"/>
        <v>2423.0260807431227</v>
      </c>
      <c r="E9" s="1">
        <f t="shared" si="1"/>
        <v>3351.0109049999996</v>
      </c>
      <c r="F9" s="1">
        <f t="shared" si="2"/>
        <v>3590.6885520000001</v>
      </c>
      <c r="G9" s="1">
        <f t="shared" si="3"/>
        <v>4225.8953549999997</v>
      </c>
      <c r="H9" s="1">
        <f t="shared" si="4"/>
        <v>5595.1912499999999</v>
      </c>
      <c r="I9" s="5"/>
      <c r="J9" s="3"/>
      <c r="K9" s="3"/>
    </row>
    <row r="10" spans="2:11" ht="15.75" x14ac:dyDescent="0.25">
      <c r="B10" s="6" t="s">
        <v>6</v>
      </c>
      <c r="C10" s="19">
        <f>+ROUND('2022 1. apríl'!B10*10.4%+'2022 1. apríl'!B10,)</f>
        <v>416205</v>
      </c>
      <c r="D10" s="1">
        <f t="shared" si="0"/>
        <v>2478.2958199356913</v>
      </c>
      <c r="E10" s="1">
        <f t="shared" si="1"/>
        <v>3427.4481749999995</v>
      </c>
      <c r="F10" s="1">
        <f t="shared" si="2"/>
        <v>3672.59292</v>
      </c>
      <c r="G10" s="1">
        <f t="shared" si="3"/>
        <v>4322.2889249999998</v>
      </c>
      <c r="H10" s="1">
        <f t="shared" si="4"/>
        <v>5722.8187500000004</v>
      </c>
      <c r="I10" s="5"/>
      <c r="J10" s="3"/>
      <c r="K10" s="3"/>
    </row>
    <row r="11" spans="2:11" ht="15.75" x14ac:dyDescent="0.25">
      <c r="B11" s="6" t="s">
        <v>7</v>
      </c>
      <c r="C11" s="19">
        <f>+ROUND('2022 1. apríl'!B11*10.4465%+'2022 1. apríl'!B11,)</f>
        <v>418114</v>
      </c>
      <c r="D11" s="1">
        <f t="shared" si="0"/>
        <v>2489.6629748719779</v>
      </c>
      <c r="E11" s="1">
        <f t="shared" si="1"/>
        <v>3443.1687899999997</v>
      </c>
      <c r="F11" s="1">
        <f t="shared" si="2"/>
        <v>3689.4379360000003</v>
      </c>
      <c r="G11" s="1">
        <f t="shared" si="3"/>
        <v>4342.1138899999996</v>
      </c>
      <c r="H11" s="1">
        <f t="shared" si="4"/>
        <v>5749.0675000000001</v>
      </c>
      <c r="I11" s="5"/>
      <c r="J11" s="3"/>
      <c r="K11" s="3"/>
    </row>
    <row r="12" spans="2:11" ht="15.75" x14ac:dyDescent="0.25">
      <c r="B12" s="6" t="s">
        <v>8</v>
      </c>
      <c r="C12" s="19">
        <f>+ROUND('2022 1. apríl'!B12*10.9843%+'2022 1. apríl'!B12,)</f>
        <v>429833</v>
      </c>
      <c r="D12" s="1">
        <f t="shared" si="0"/>
        <v>2559.4438489936883</v>
      </c>
      <c r="E12" s="1">
        <f t="shared" si="1"/>
        <v>3539.6747549999995</v>
      </c>
      <c r="F12" s="1">
        <f t="shared" si="2"/>
        <v>3792.8463919999999</v>
      </c>
      <c r="G12" s="1">
        <f t="shared" si="3"/>
        <v>4463.815705</v>
      </c>
      <c r="H12" s="1">
        <f t="shared" si="4"/>
        <v>5910.2037499999997</v>
      </c>
      <c r="I12" s="5"/>
      <c r="J12" s="3"/>
      <c r="K12" s="3"/>
    </row>
    <row r="13" spans="2:11" ht="15.75" x14ac:dyDescent="0.25">
      <c r="B13" s="6" t="s">
        <v>9</v>
      </c>
      <c r="C13" s="19">
        <f>+ROUND('2022 1. apríl'!B13*12.7258%+'2022 1. apríl'!B13,)</f>
        <v>441919</v>
      </c>
      <c r="D13" s="1">
        <f t="shared" si="0"/>
        <v>2631.4100273907347</v>
      </c>
      <c r="E13" s="1">
        <f t="shared" si="1"/>
        <v>3639.2029649999995</v>
      </c>
      <c r="F13" s="1">
        <f t="shared" si="2"/>
        <v>3899.4932560000002</v>
      </c>
      <c r="G13" s="1">
        <f t="shared" si="3"/>
        <v>4589.3288149999998</v>
      </c>
      <c r="H13" s="1">
        <f t="shared" si="4"/>
        <v>6076.3862500000005</v>
      </c>
      <c r="I13" s="5"/>
      <c r="J13" s="3"/>
      <c r="K13" s="3"/>
    </row>
    <row r="14" spans="2:11" ht="4.5" customHeight="1" x14ac:dyDescent="0.25"/>
    <row r="15" spans="2:11" ht="18.75" x14ac:dyDescent="0.3">
      <c r="B15" s="9" t="s">
        <v>14</v>
      </c>
      <c r="C15" s="5"/>
      <c r="D15" s="5"/>
      <c r="E15" s="5"/>
      <c r="F15" s="5"/>
      <c r="G15" s="5"/>
      <c r="H15" s="5"/>
      <c r="I15" s="5"/>
      <c r="J15" s="3"/>
      <c r="K15" s="3"/>
    </row>
    <row r="16" spans="2:11" ht="15.75" x14ac:dyDescent="0.25">
      <c r="C16" s="7" t="s">
        <v>26</v>
      </c>
      <c r="D16" s="7" t="s">
        <v>10</v>
      </c>
      <c r="E16" s="7" t="s">
        <v>11</v>
      </c>
      <c r="F16" s="7" t="s">
        <v>12</v>
      </c>
      <c r="G16" s="7" t="s">
        <v>13</v>
      </c>
      <c r="H16" s="7" t="s">
        <v>27</v>
      </c>
      <c r="J16" s="3"/>
      <c r="K16" s="3"/>
    </row>
    <row r="17" spans="2:11" ht="15.75" x14ac:dyDescent="0.25">
      <c r="B17" s="6" t="s">
        <v>5</v>
      </c>
      <c r="C17" s="19">
        <f>ROUND(+'2022 1. apríl'!B17*9.7058%+'2022 1. apríl'!B17,)</f>
        <v>412701</v>
      </c>
      <c r="D17" s="1">
        <f>+(C17/167.94)</f>
        <v>2457.4312254376564</v>
      </c>
      <c r="E17" s="1">
        <f>+(C17*0.8235%)</f>
        <v>3398.5927349999997</v>
      </c>
      <c r="F17" s="1">
        <f>+(C17*0.8824%)</f>
        <v>3641.673624</v>
      </c>
      <c r="G17" s="1">
        <f>+(C17*1.0385%)</f>
        <v>4285.8998849999998</v>
      </c>
      <c r="H17" s="1">
        <f>+(C17*1.375%)</f>
        <v>5674.6387500000001</v>
      </c>
      <c r="I17" s="5"/>
      <c r="J17" s="3"/>
      <c r="K17" s="3"/>
    </row>
    <row r="18" spans="2:11" ht="15.75" x14ac:dyDescent="0.25">
      <c r="B18" s="6" t="s">
        <v>6</v>
      </c>
      <c r="C18" s="19">
        <f>ROUND(+'2022 1. apríl'!B18*10.49%+'2022 1. apríl'!B18,)</f>
        <v>423345</v>
      </c>
      <c r="D18" s="1">
        <f t="shared" ref="D18:D21" si="5">+(C18/167.94)</f>
        <v>2520.811003929975</v>
      </c>
      <c r="E18" s="1">
        <f t="shared" ref="E18:E21" si="6">+(C18*0.8235%)</f>
        <v>3486.2460749999996</v>
      </c>
      <c r="F18" s="1">
        <f t="shared" ref="F18:F21" si="7">+(C18*0.8824%)</f>
        <v>3735.5962800000002</v>
      </c>
      <c r="G18" s="1">
        <f t="shared" ref="G18:G21" si="8">+(C18*1.0385%)</f>
        <v>4396.437825</v>
      </c>
      <c r="H18" s="1">
        <f t="shared" ref="H18:H21" si="9">+(C18*1.375%)</f>
        <v>5820.9937499999996</v>
      </c>
      <c r="I18" s="5"/>
      <c r="J18" s="3"/>
      <c r="K18" s="3"/>
    </row>
    <row r="19" spans="2:11" ht="15.75" x14ac:dyDescent="0.25">
      <c r="B19" s="6" t="s">
        <v>7</v>
      </c>
      <c r="C19" s="19">
        <f>ROUND(+'2022 1. apríl'!B19*10.5%+'2022 1. apríl'!B19,)</f>
        <v>425198</v>
      </c>
      <c r="D19" s="1">
        <f t="shared" si="5"/>
        <v>2531.8447064427774</v>
      </c>
      <c r="E19" s="1">
        <f t="shared" si="6"/>
        <v>3501.5055299999999</v>
      </c>
      <c r="F19" s="1">
        <f t="shared" si="7"/>
        <v>3751.9471520000002</v>
      </c>
      <c r="G19" s="1">
        <f t="shared" si="8"/>
        <v>4415.6812300000001</v>
      </c>
      <c r="H19" s="1">
        <f t="shared" si="9"/>
        <v>5846.4724999999999</v>
      </c>
      <c r="I19" s="5"/>
      <c r="J19" s="3"/>
      <c r="K19" s="3"/>
    </row>
    <row r="20" spans="2:11" ht="15.75" x14ac:dyDescent="0.25">
      <c r="B20" s="6" t="s">
        <v>8</v>
      </c>
      <c r="C20" s="19">
        <f>ROUND(+'2022 1. apríl'!B20*10.97%+'2022 1. apríl'!B20,)</f>
        <v>437127</v>
      </c>
      <c r="D20" s="1">
        <f t="shared" si="5"/>
        <v>2602.8760271525543</v>
      </c>
      <c r="E20" s="1">
        <f t="shared" si="6"/>
        <v>3599.7408449999998</v>
      </c>
      <c r="F20" s="1">
        <f t="shared" si="7"/>
        <v>3857.2086480000003</v>
      </c>
      <c r="G20" s="1">
        <f t="shared" si="8"/>
        <v>4539.5638950000002</v>
      </c>
      <c r="H20" s="1">
        <f t="shared" si="9"/>
        <v>6010.4962500000001</v>
      </c>
      <c r="I20" s="5"/>
      <c r="J20" s="3"/>
      <c r="K20" s="3"/>
    </row>
    <row r="21" spans="2:11" ht="15.75" x14ac:dyDescent="0.25">
      <c r="B21" s="6" t="s">
        <v>9</v>
      </c>
      <c r="C21" s="19">
        <f>ROUND(+'2022 1. apríl'!B21*12.996%+'2022 1. apríl'!B21,)</f>
        <v>450587</v>
      </c>
      <c r="D21" s="1">
        <f t="shared" si="5"/>
        <v>2683.0236989400978</v>
      </c>
      <c r="E21" s="1">
        <f t="shared" si="6"/>
        <v>3710.5839449999999</v>
      </c>
      <c r="F21" s="1">
        <f t="shared" si="7"/>
        <v>3975.9796879999999</v>
      </c>
      <c r="G21" s="1">
        <f t="shared" si="8"/>
        <v>4679.3459949999997</v>
      </c>
      <c r="H21" s="1">
        <f t="shared" si="9"/>
        <v>6195.57125</v>
      </c>
      <c r="I21" s="5"/>
      <c r="J21" s="3"/>
      <c r="K21" s="3"/>
    </row>
    <row r="22" spans="2:11" ht="4.5" customHeight="1" x14ac:dyDescent="0.25"/>
    <row r="23" spans="2:11" ht="18.75" x14ac:dyDescent="0.3">
      <c r="B23" s="9" t="s">
        <v>15</v>
      </c>
      <c r="C23" s="5"/>
      <c r="D23" s="5"/>
      <c r="E23" s="5"/>
      <c r="F23" s="5"/>
      <c r="H23" s="5"/>
      <c r="I23" s="5"/>
      <c r="J23" s="3"/>
      <c r="K23" s="3"/>
    </row>
    <row r="24" spans="2:11" ht="15.75" x14ac:dyDescent="0.25">
      <c r="C24" s="7" t="s">
        <v>26</v>
      </c>
      <c r="D24" s="7" t="s">
        <v>10</v>
      </c>
      <c r="E24" s="7" t="s">
        <v>11</v>
      </c>
      <c r="F24" s="7" t="s">
        <v>12</v>
      </c>
      <c r="G24" s="7" t="s">
        <v>13</v>
      </c>
      <c r="H24" s="7" t="s">
        <v>27</v>
      </c>
      <c r="J24" s="3"/>
      <c r="K24" s="3"/>
    </row>
    <row r="25" spans="2:11" ht="15.75" x14ac:dyDescent="0.25">
      <c r="B25" s="6" t="s">
        <v>5</v>
      </c>
      <c r="C25" s="19">
        <f>+ROUND('2022 1. apríl'!B25*10.003%+'2022 1. apríl'!B25,)</f>
        <v>441145</v>
      </c>
      <c r="D25" s="1">
        <f>+(C25/159.27)</f>
        <v>2769.7934325359452</v>
      </c>
      <c r="E25" s="1">
        <f>+(C25*0.875%)</f>
        <v>3860.0187500000002</v>
      </c>
      <c r="F25" s="1">
        <f>+(C25*0.9375%)</f>
        <v>4135.734375</v>
      </c>
      <c r="G25" s="1">
        <f>+(C25*1.0385%)</f>
        <v>4581.290825</v>
      </c>
      <c r="H25" s="1">
        <f>+(C25*1.375%)</f>
        <v>6065.7437499999996</v>
      </c>
      <c r="I25" s="5"/>
      <c r="J25" s="3"/>
      <c r="K25" s="3"/>
    </row>
    <row r="26" spans="2:11" ht="15.75" x14ac:dyDescent="0.25">
      <c r="B26" s="6" t="s">
        <v>16</v>
      </c>
      <c r="C26" s="19">
        <f>+ROUND('2022 1. apríl'!B26*12.852%+'2022 1. apríl'!B26,)</f>
        <v>457828</v>
      </c>
      <c r="D26" s="1">
        <f>+(C26/159.27)</f>
        <v>2874.5400891567774</v>
      </c>
      <c r="E26" s="1">
        <f>+(C26*0.875%)</f>
        <v>4005.9950000000003</v>
      </c>
      <c r="F26" s="1">
        <f>+(C26*0.9375%)</f>
        <v>4292.1374999999998</v>
      </c>
      <c r="G26" s="1">
        <f>+(C26*1.0385%)</f>
        <v>4754.54378</v>
      </c>
      <c r="H26" s="1">
        <f>+(C26*1.375%)</f>
        <v>6295.1350000000002</v>
      </c>
      <c r="I26" s="5"/>
      <c r="J26" s="3"/>
      <c r="K26" s="3"/>
    </row>
    <row r="27" spans="2:11" ht="4.5" customHeight="1" x14ac:dyDescent="0.25">
      <c r="C27" s="20"/>
    </row>
    <row r="28" spans="2:11" ht="18.75" x14ac:dyDescent="0.3">
      <c r="B28" s="9" t="s">
        <v>19</v>
      </c>
      <c r="J28" s="3"/>
      <c r="K28" s="3"/>
    </row>
    <row r="29" spans="2:11" ht="15.75" x14ac:dyDescent="0.25">
      <c r="C29" s="7" t="s">
        <v>26</v>
      </c>
      <c r="D29" s="7" t="s">
        <v>10</v>
      </c>
      <c r="E29" s="7" t="s">
        <v>11</v>
      </c>
      <c r="F29" s="7" t="s">
        <v>12</v>
      </c>
      <c r="G29" s="7" t="s">
        <v>13</v>
      </c>
      <c r="H29" s="7" t="s">
        <v>27</v>
      </c>
      <c r="J29" s="3"/>
      <c r="K29" s="3"/>
    </row>
    <row r="30" spans="2:11" ht="15.75" x14ac:dyDescent="0.25">
      <c r="B30" s="6" t="s">
        <v>5</v>
      </c>
      <c r="C30" s="19">
        <f>+ROUND('2022 1. apríl'!B30*10.04%+'2022 1. apríl'!B30,)</f>
        <v>433736</v>
      </c>
      <c r="D30" s="1">
        <f>+(C30/167.94)</f>
        <v>2582.6842920090508</v>
      </c>
      <c r="E30" s="1">
        <f>+(C30*0.8235%)</f>
        <v>3571.8159599999999</v>
      </c>
      <c r="F30" s="1">
        <f>+(C30*0.8824%)</f>
        <v>3827.2864640000003</v>
      </c>
      <c r="G30" s="1">
        <f>+(C30*1.0385%)</f>
        <v>4504.34836</v>
      </c>
      <c r="H30" s="1">
        <f>+(C30*1.375%)</f>
        <v>5963.87</v>
      </c>
      <c r="I30" s="5"/>
      <c r="J30" s="3"/>
      <c r="K30" s="3"/>
    </row>
    <row r="31" spans="2:11" ht="15.75" x14ac:dyDescent="0.25">
      <c r="B31" s="6" t="s">
        <v>20</v>
      </c>
      <c r="C31" s="19">
        <f>+ROUND('2022 1. apríl'!B31*10.4899%+'2022 1. apríl'!B31,)</f>
        <v>437478</v>
      </c>
      <c r="D31" s="1">
        <f t="shared" ref="D31:D33" si="10">+(C31/167.94)</f>
        <v>2604.9660593068952</v>
      </c>
      <c r="E31" s="1">
        <f t="shared" ref="E31:E33" si="11">+(C31*0.8235%)</f>
        <v>3602.6313299999997</v>
      </c>
      <c r="F31" s="1">
        <f t="shared" ref="F31:F33" si="12">+(C31*0.8824%)</f>
        <v>3860.3058719999999</v>
      </c>
      <c r="G31" s="1">
        <f t="shared" ref="G31:G33" si="13">+(C31*1.0385%)</f>
        <v>4543.20903</v>
      </c>
      <c r="H31" s="1">
        <f t="shared" ref="H31:H33" si="14">+(C31*1.375%)</f>
        <v>6015.3225000000002</v>
      </c>
      <c r="I31" s="5"/>
      <c r="J31" s="3"/>
      <c r="K31" s="3"/>
    </row>
    <row r="32" spans="2:11" ht="15.75" x14ac:dyDescent="0.25">
      <c r="B32" s="6" t="s">
        <v>16</v>
      </c>
      <c r="C32" s="19">
        <f>+ROUND('2022 1. apríl'!B32*10.9001%+'2022 1. apríl'!B32,)</f>
        <v>445521</v>
      </c>
      <c r="D32" s="1">
        <f t="shared" si="10"/>
        <v>2652.8581636298677</v>
      </c>
      <c r="E32" s="1">
        <f t="shared" si="11"/>
        <v>3668.8654349999997</v>
      </c>
      <c r="F32" s="1">
        <f t="shared" si="12"/>
        <v>3931.2773040000002</v>
      </c>
      <c r="G32" s="1">
        <f t="shared" si="13"/>
        <v>4626.7355850000004</v>
      </c>
      <c r="H32" s="1">
        <f t="shared" si="14"/>
        <v>6125.9137499999997</v>
      </c>
      <c r="I32" s="5"/>
      <c r="J32" s="3"/>
      <c r="K32" s="3"/>
    </row>
    <row r="33" spans="2:11" ht="15.75" x14ac:dyDescent="0.25">
      <c r="B33" s="6" t="s">
        <v>9</v>
      </c>
      <c r="C33" s="19">
        <f>+ROUND('2022 1. apríl'!B33*12.6425%+'2022 1. apríl'!B33,)</f>
        <v>461732</v>
      </c>
      <c r="D33" s="1">
        <f t="shared" si="10"/>
        <v>2749.386685721091</v>
      </c>
      <c r="E33" s="1">
        <f t="shared" si="11"/>
        <v>3802.3630199999998</v>
      </c>
      <c r="F33" s="1">
        <f t="shared" si="12"/>
        <v>4074.3231679999999</v>
      </c>
      <c r="G33" s="1">
        <f t="shared" si="13"/>
        <v>4795.0868200000004</v>
      </c>
      <c r="H33" s="1">
        <f t="shared" si="14"/>
        <v>6348.8149999999996</v>
      </c>
      <c r="I33" s="5"/>
      <c r="J33" s="3"/>
      <c r="K33" s="3"/>
    </row>
    <row r="34" spans="2:11" ht="4.5" customHeight="1" x14ac:dyDescent="0.25">
      <c r="C34" s="18"/>
    </row>
    <row r="35" spans="2:11" ht="21" x14ac:dyDescent="0.3">
      <c r="B35" s="9" t="s">
        <v>39</v>
      </c>
      <c r="K35" s="3"/>
    </row>
    <row r="36" spans="2:11" ht="15.75" x14ac:dyDescent="0.25">
      <c r="C36" s="7" t="s">
        <v>26</v>
      </c>
      <c r="D36" s="7" t="s">
        <v>10</v>
      </c>
      <c r="E36" s="7" t="s">
        <v>11</v>
      </c>
      <c r="F36" s="7" t="s">
        <v>12</v>
      </c>
      <c r="G36" s="7" t="s">
        <v>13</v>
      </c>
      <c r="H36" s="7" t="s">
        <v>27</v>
      </c>
      <c r="I36"/>
      <c r="J36"/>
    </row>
    <row r="37" spans="2:11" ht="15.75" x14ac:dyDescent="0.25">
      <c r="B37" s="6" t="s">
        <v>5</v>
      </c>
      <c r="C37" s="19">
        <f>+ROUND('2022 1. apríl'!B37*10.05%+'2022 1. apríl'!B37,)</f>
        <v>425848</v>
      </c>
      <c r="D37" s="1">
        <f>+(C37/167.94)</f>
        <v>2535.7151363582234</v>
      </c>
      <c r="E37" s="1">
        <f>(+C37*0.8235%)</f>
        <v>3506.8582799999995</v>
      </c>
      <c r="F37" s="1">
        <f>(+C37*0.8824%)</f>
        <v>3757.6827520000002</v>
      </c>
      <c r="G37" s="1">
        <f>(+C37*1.0385%)</f>
        <v>4422.4314800000002</v>
      </c>
      <c r="H37" s="1">
        <f>(+C37*1.375%)</f>
        <v>5855.41</v>
      </c>
      <c r="I37" s="15"/>
      <c r="J37" s="15"/>
      <c r="K37" s="16"/>
    </row>
    <row r="38" spans="2:11" ht="15.75" x14ac:dyDescent="0.25">
      <c r="B38" s="6" t="s">
        <v>20</v>
      </c>
      <c r="C38" s="19">
        <f>+ROUND('2022 1. apríl'!B38*10.52%+'2022 1. apríl'!B38,)</f>
        <v>432583</v>
      </c>
      <c r="D38" s="1">
        <f t="shared" ref="D38:D41" si="15">+(C38/167.94)</f>
        <v>2575.8187447898058</v>
      </c>
      <c r="E38" s="1">
        <f t="shared" ref="E38:E41" si="16">(+C38*0.8235%)</f>
        <v>3562.3210049999998</v>
      </c>
      <c r="F38" s="1">
        <f t="shared" ref="F38:F41" si="17">(+C38*0.8824%)</f>
        <v>3817.112392</v>
      </c>
      <c r="G38" s="1">
        <f t="shared" ref="G38:G41" si="18">(+C38*1.0385%)</f>
        <v>4492.3744550000001</v>
      </c>
      <c r="H38" s="1">
        <f t="shared" ref="H38:H41" si="19">(+C38*1.375%)</f>
        <v>5948.0162499999997</v>
      </c>
      <c r="I38" s="15"/>
      <c r="J38" s="15"/>
      <c r="K38" s="16"/>
    </row>
    <row r="39" spans="2:11" ht="15.75" x14ac:dyDescent="0.25">
      <c r="B39" s="6" t="s">
        <v>22</v>
      </c>
      <c r="C39" s="19">
        <f>+ROUND('2022 1. apríl'!B39*10.5%+'2022 1. apríl'!B39,)</f>
        <v>438297</v>
      </c>
      <c r="D39" s="1">
        <f t="shared" si="15"/>
        <v>2609.8428010003572</v>
      </c>
      <c r="E39" s="1">
        <f t="shared" si="16"/>
        <v>3609.3757949999995</v>
      </c>
      <c r="F39" s="1">
        <f t="shared" si="17"/>
        <v>3867.5327280000001</v>
      </c>
      <c r="G39" s="1">
        <f t="shared" si="18"/>
        <v>4551.7143450000003</v>
      </c>
      <c r="H39" s="1">
        <f t="shared" si="19"/>
        <v>6026.5837499999998</v>
      </c>
      <c r="I39" s="15"/>
      <c r="J39" s="15"/>
      <c r="K39" s="16"/>
    </row>
    <row r="40" spans="2:11" ht="15.75" x14ac:dyDescent="0.25">
      <c r="B40" s="6" t="s">
        <v>16</v>
      </c>
      <c r="C40" s="19">
        <f>+ROUND('2022 1. apríl'!B40*10.83%+'2022 1. apríl'!B40,)</f>
        <v>444462</v>
      </c>
      <c r="D40" s="1">
        <f t="shared" si="15"/>
        <v>2646.5523401214718</v>
      </c>
      <c r="E40" s="1">
        <f t="shared" si="16"/>
        <v>3660.1445699999995</v>
      </c>
      <c r="F40" s="1">
        <f t="shared" si="17"/>
        <v>3921.9326880000003</v>
      </c>
      <c r="G40" s="1">
        <f t="shared" si="18"/>
        <v>4615.7378699999999</v>
      </c>
      <c r="H40" s="1">
        <f t="shared" si="19"/>
        <v>6111.3525</v>
      </c>
      <c r="I40" s="15"/>
      <c r="J40" s="15"/>
      <c r="K40" s="16"/>
    </row>
    <row r="41" spans="2:11" ht="15.75" x14ac:dyDescent="0.25">
      <c r="B41" s="6" t="s">
        <v>9</v>
      </c>
      <c r="C41" s="19">
        <f>+ROUND('2022 1. apríl'!B41*12.852%+'2022 1. apríl'!B41,)</f>
        <v>457828</v>
      </c>
      <c r="D41" s="1">
        <f t="shared" si="15"/>
        <v>2726.1402881981662</v>
      </c>
      <c r="E41" s="1">
        <f t="shared" si="16"/>
        <v>3770.2135799999996</v>
      </c>
      <c r="F41" s="1">
        <f t="shared" si="17"/>
        <v>4039.874272</v>
      </c>
      <c r="G41" s="1">
        <f t="shared" si="18"/>
        <v>4754.54378</v>
      </c>
      <c r="H41" s="1">
        <f t="shared" si="19"/>
        <v>6295.1350000000002</v>
      </c>
      <c r="I41" s="15"/>
      <c r="J41" s="15"/>
      <c r="K41" s="16"/>
    </row>
    <row r="42" spans="2:11" ht="4.5" customHeight="1" x14ac:dyDescent="0.25">
      <c r="C42" s="18"/>
    </row>
    <row r="43" spans="2:11" ht="18.75" x14ac:dyDescent="0.3">
      <c r="B43" s="9" t="s">
        <v>21</v>
      </c>
      <c r="K43" s="3"/>
    </row>
    <row r="44" spans="2:11" ht="15.75" x14ac:dyDescent="0.25">
      <c r="C44" s="7" t="s">
        <v>26</v>
      </c>
      <c r="D44" s="7" t="s">
        <v>10</v>
      </c>
      <c r="E44" s="7" t="s">
        <v>23</v>
      </c>
      <c r="F44" s="7" t="s">
        <v>24</v>
      </c>
      <c r="G44" s="8" t="s">
        <v>25</v>
      </c>
      <c r="H44" s="7" t="s">
        <v>13</v>
      </c>
      <c r="I44" s="7" t="s">
        <v>27</v>
      </c>
    </row>
    <row r="45" spans="2:11" ht="15.75" x14ac:dyDescent="0.25">
      <c r="B45" s="6" t="s">
        <v>5</v>
      </c>
      <c r="C45" s="19">
        <f>+ROUND('2022 1. apríl'!B45*10.05%+'2022 1. apríl'!B45,)</f>
        <v>425848</v>
      </c>
      <c r="D45" s="1">
        <f>+(C45/167.94)</f>
        <v>2535.7151363582234</v>
      </c>
      <c r="E45" s="1">
        <f>+(D45*1.33)</f>
        <v>3372.5011313564373</v>
      </c>
      <c r="F45" s="1">
        <f>+(D45*1.45)</f>
        <v>3676.786947719424</v>
      </c>
      <c r="G45" s="1">
        <f>+(D45*1.9)</f>
        <v>4817.8587590806246</v>
      </c>
      <c r="H45" s="1">
        <f>+(C45*1.0385%)</f>
        <v>4422.4314800000002</v>
      </c>
      <c r="I45" s="1">
        <f>+(C45*1.375%)</f>
        <v>5855.41</v>
      </c>
      <c r="J45" s="1"/>
      <c r="K45" s="3"/>
    </row>
    <row r="46" spans="2:11" ht="15.75" x14ac:dyDescent="0.25">
      <c r="B46" s="6" t="s">
        <v>20</v>
      </c>
      <c r="C46" s="19">
        <f>+ROUND('2022 1. apríl'!B46*10.52%+'2022 1. apríl'!B46,)</f>
        <v>432583</v>
      </c>
      <c r="D46" s="1">
        <f t="shared" ref="D46:D49" si="20">+(C46/167.94)</f>
        <v>2575.8187447898058</v>
      </c>
      <c r="E46" s="1">
        <f t="shared" ref="E46:E49" si="21">+(D46*1.33)</f>
        <v>3425.8389305704418</v>
      </c>
      <c r="F46" s="1">
        <f t="shared" ref="F46:F49" si="22">+(D46*1.45)</f>
        <v>3734.9371799452183</v>
      </c>
      <c r="G46" s="1">
        <f t="shared" ref="G46:G47" si="23">+(D46*1.9)</f>
        <v>4894.0556151006303</v>
      </c>
      <c r="H46" s="1">
        <f t="shared" ref="H46:H49" si="24">+(C46*1.0385%)</f>
        <v>4492.3744550000001</v>
      </c>
      <c r="I46" s="1">
        <f t="shared" ref="I46:I49" si="25">+(C46*1.375%)</f>
        <v>5948.0162499999997</v>
      </c>
      <c r="J46" s="1"/>
      <c r="K46" s="3"/>
    </row>
    <row r="47" spans="2:11" ht="15.75" x14ac:dyDescent="0.25">
      <c r="B47" s="6" t="s">
        <v>22</v>
      </c>
      <c r="C47" s="19">
        <f>+ROUND('2022 1. apríl'!B47*10.5%+'2022 1. apríl'!B47,)</f>
        <v>438297</v>
      </c>
      <c r="D47" s="1">
        <f t="shared" si="20"/>
        <v>2609.8428010003572</v>
      </c>
      <c r="E47" s="1">
        <f t="shared" si="21"/>
        <v>3471.0909253304753</v>
      </c>
      <c r="F47" s="1">
        <f t="shared" si="22"/>
        <v>3784.2720614505179</v>
      </c>
      <c r="G47" s="1">
        <f t="shared" si="23"/>
        <v>4958.7013219006785</v>
      </c>
      <c r="H47" s="1">
        <f t="shared" si="24"/>
        <v>4551.7143450000003</v>
      </c>
      <c r="I47" s="1">
        <f t="shared" si="25"/>
        <v>6026.5837499999998</v>
      </c>
      <c r="J47" s="1"/>
      <c r="K47" s="3"/>
    </row>
    <row r="48" spans="2:11" ht="15.75" x14ac:dyDescent="0.25">
      <c r="B48" s="6" t="s">
        <v>16</v>
      </c>
      <c r="C48" s="19">
        <f>+ROUND('2022 1. apríl'!B48*10.83%+'2022 1. apríl'!B48,)</f>
        <v>444462</v>
      </c>
      <c r="D48" s="1">
        <f t="shared" si="20"/>
        <v>2646.5523401214718</v>
      </c>
      <c r="E48" s="1">
        <f t="shared" si="21"/>
        <v>3519.9146123615578</v>
      </c>
      <c r="F48" s="1">
        <f t="shared" si="22"/>
        <v>3837.500893176134</v>
      </c>
      <c r="G48" s="1">
        <f>+(D48*1.9)</f>
        <v>5028.4494462307966</v>
      </c>
      <c r="H48" s="1">
        <f t="shared" si="24"/>
        <v>4615.7378699999999</v>
      </c>
      <c r="I48" s="1">
        <f t="shared" si="25"/>
        <v>6111.3525</v>
      </c>
      <c r="J48" s="1"/>
      <c r="K48" s="3"/>
    </row>
    <row r="49" spans="2:11" ht="15.75" x14ac:dyDescent="0.25">
      <c r="B49" s="6" t="s">
        <v>9</v>
      </c>
      <c r="C49" s="19">
        <f>+ROUND('2022 1. apríl'!B49*12.852%+'2022 1. apríl'!B49,)</f>
        <v>457828</v>
      </c>
      <c r="D49" s="1">
        <f t="shared" si="20"/>
        <v>2726.1402881981662</v>
      </c>
      <c r="E49" s="1">
        <f t="shared" si="21"/>
        <v>3625.7665833035612</v>
      </c>
      <c r="F49" s="1">
        <f t="shared" si="22"/>
        <v>3952.9034178873408</v>
      </c>
      <c r="G49" s="1">
        <f>+(D49*1.9)</f>
        <v>5179.6665475765158</v>
      </c>
      <c r="H49" s="1">
        <f t="shared" si="24"/>
        <v>4754.54378</v>
      </c>
      <c r="I49" s="1">
        <f t="shared" si="25"/>
        <v>6295.1350000000002</v>
      </c>
      <c r="J49" s="1"/>
      <c r="K49" s="3"/>
    </row>
    <row r="50" spans="2:11" ht="4.5" customHeight="1" x14ac:dyDescent="0.25">
      <c r="C50" s="18"/>
      <c r="D50" s="1"/>
      <c r="E50" s="1"/>
      <c r="F50" s="1"/>
      <c r="G50" s="1"/>
      <c r="H50" s="1"/>
      <c r="I50" s="1"/>
    </row>
    <row r="51" spans="2:11" x14ac:dyDescent="0.25">
      <c r="C51" s="10">
        <v>2023</v>
      </c>
      <c r="D51"/>
    </row>
    <row r="52" spans="2:11" ht="18.75" x14ac:dyDescent="0.3">
      <c r="B52" s="9" t="s">
        <v>18</v>
      </c>
      <c r="C52" s="19">
        <v>56000</v>
      </c>
      <c r="D52"/>
      <c r="E52" s="12"/>
      <c r="F52" s="3"/>
    </row>
    <row r="53" spans="2:11" ht="18.75" x14ac:dyDescent="0.3">
      <c r="B53" s="9" t="s">
        <v>17</v>
      </c>
      <c r="C53" s="19">
        <v>103000</v>
      </c>
      <c r="D53" s="3"/>
      <c r="E53" s="3"/>
      <c r="F53" s="3"/>
    </row>
    <row r="54" spans="2:11" ht="4.5" customHeight="1" x14ac:dyDescent="0.25"/>
    <row r="55" spans="2:11" ht="17.25" x14ac:dyDescent="0.25">
      <c r="B55" s="2" t="s">
        <v>46</v>
      </c>
    </row>
    <row r="56" spans="2:11" ht="17.25" x14ac:dyDescent="0.25">
      <c r="B56" s="2" t="s">
        <v>40</v>
      </c>
    </row>
    <row r="57" spans="2:11" x14ac:dyDescent="0.25">
      <c r="B57" s="2" t="s">
        <v>41</v>
      </c>
    </row>
  </sheetData>
  <sheetProtection algorithmName="SHA-512" hashValue="f9l1nunTFWvxBiLJlY+2oLwe8TJZqEhPdGVESZO5MWGt10D9REevHXYIog6BjT10TdBdkcMVIYLNpjBJ9e7PYQ==" saltValue="yKyo3HTn9ABqgamNpordYQ==" spinCount="100000" sheet="1" objects="1" scenarios="1"/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 1. janúar</vt:lpstr>
      <vt:lpstr>2020 1. apríl</vt:lpstr>
      <vt:lpstr>2021</vt:lpstr>
      <vt:lpstr>2022</vt:lpstr>
      <vt:lpstr>2022 1. apríl</vt:lpstr>
      <vt:lpstr>2022 nóvember</vt:lpstr>
    </vt:vector>
  </TitlesOfParts>
  <Company>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Elías G. Magnússon</dc:creator>
  <cp:lastModifiedBy>Bryndís Guðnadóttir</cp:lastModifiedBy>
  <cp:lastPrinted>2022-12-13T20:34:27Z</cp:lastPrinted>
  <dcterms:created xsi:type="dcterms:W3CDTF">2015-05-11T23:58:11Z</dcterms:created>
  <dcterms:modified xsi:type="dcterms:W3CDTF">2023-07-27T09:48:42Z</dcterms:modified>
</cp:coreProperties>
</file>